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Pam\S P C\Forms\Annual Report Forms\"/>
    </mc:Choice>
  </mc:AlternateContent>
  <bookViews>
    <workbookView xWindow="120" yWindow="60" windowWidth="15480" windowHeight="11640" tabRatio="897" firstSheet="7" activeTab="17"/>
  </bookViews>
  <sheets>
    <sheet name="Black 01-02" sheetId="1" r:id="rId1"/>
    <sheet name="Black 02-03" sheetId="2" r:id="rId2"/>
    <sheet name="Black 03-04" sheetId="3" r:id="rId3"/>
    <sheet name="Black 04-05" sheetId="4" r:id="rId4"/>
    <sheet name="Black 05-06" sheetId="5" r:id="rId5"/>
    <sheet name="Black 06-07" sheetId="6" r:id="rId6"/>
    <sheet name="Black 07-08" sheetId="7" r:id="rId7"/>
    <sheet name="Black 08-09" sheetId="8" r:id="rId8"/>
    <sheet name="Black 09-10" sheetId="9" r:id="rId9"/>
    <sheet name="Black 10-11" sheetId="10" r:id="rId10"/>
    <sheet name="Black 11-12" sheetId="11" r:id="rId11"/>
    <sheet name="Black 12-13" sheetId="12" r:id="rId12"/>
    <sheet name="Black 13-14" sheetId="13" r:id="rId13"/>
    <sheet name="Black 14-15" sheetId="14" r:id="rId14"/>
    <sheet name="Black 15-16" sheetId="15" r:id="rId15"/>
    <sheet name="2016-17" sheetId="16" r:id="rId16"/>
    <sheet name="2017-18" sheetId="17" r:id="rId17"/>
    <sheet name="2018-19" sheetId="18" r:id="rId18"/>
  </sheets>
  <definedNames>
    <definedName name="_xlnm._FilterDatabase" localSheetId="15" hidden="1">'2016-17'!$A$1:$S$61</definedName>
    <definedName name="_xlnm._FilterDatabase" localSheetId="16" hidden="1">'2017-18'!$A$1:$O$59</definedName>
    <definedName name="_xlnm._FilterDatabase" localSheetId="17" hidden="1">'2018-19'!$A$1:$M$56</definedName>
    <definedName name="_xlnm._FilterDatabase" localSheetId="13" hidden="1">'Black 14-15'!$A$1:$S$70</definedName>
    <definedName name="_xlnm._FilterDatabase" localSheetId="14" hidden="1">'Black 15-16'!$A$1:$R$71</definedName>
    <definedName name="_xlnm.Print_Area" localSheetId="15">'2016-17'!$A$1:$AH$84</definedName>
    <definedName name="_xlnm.Print_Area" localSheetId="16">'2017-18'!$A$1:$W$82</definedName>
    <definedName name="_xlnm.Print_Area" localSheetId="17">'2018-19'!$A$1:$U$77</definedName>
    <definedName name="_xlnm.Print_Area" localSheetId="8">'Black 09-10'!$A$1:$J$120</definedName>
    <definedName name="_xlnm.Print_Area" localSheetId="9">'Black 10-11'!$A$1:$I$121</definedName>
    <definedName name="_xlnm.Print_Area" localSheetId="10">'Black 11-12'!$A$1:$I$99</definedName>
    <definedName name="_xlnm.Print_Area" localSheetId="11">'Black 12-13'!$A$1:$I$98</definedName>
    <definedName name="_xlnm.Print_Area" localSheetId="12">'Black 13-14'!$A$1:$P$98</definedName>
    <definedName name="_xlnm.Print_Area" localSheetId="13">'Black 14-15'!$A$1:$Z$98</definedName>
    <definedName name="_xlnm.Print_Area" localSheetId="14">'Black 15-16'!$A$1:$R$96</definedName>
    <definedName name="_xlnm.Print_Titles" localSheetId="15">'2016-17'!$1:$1</definedName>
    <definedName name="_xlnm.Print_Titles" localSheetId="16">'2017-18'!$1:$1</definedName>
    <definedName name="_xlnm.Print_Titles" localSheetId="17">'2018-19'!$1:$1</definedName>
    <definedName name="_xlnm.Print_Titles" localSheetId="4">'Black 05-06'!$1:$1</definedName>
    <definedName name="_xlnm.Print_Titles" localSheetId="5">'Black 06-07'!$1:$1</definedName>
    <definedName name="_xlnm.Print_Titles" localSheetId="6">'Black 07-08'!$1:$1</definedName>
    <definedName name="_xlnm.Print_Titles" localSheetId="7">'Black 08-09'!$1:$1</definedName>
    <definedName name="_xlnm.Print_Titles" localSheetId="8">'Black 09-10'!$1:$1</definedName>
    <definedName name="_xlnm.Print_Titles" localSheetId="9">'Black 10-11'!$1:$1</definedName>
    <definedName name="_xlnm.Print_Titles" localSheetId="10">'Black 11-12'!$1:$1</definedName>
    <definedName name="_xlnm.Print_Titles" localSheetId="11">'Black 12-13'!$1:$1</definedName>
    <definedName name="_xlnm.Print_Titles" localSheetId="12">'Black 13-14'!$1:$1</definedName>
    <definedName name="_xlnm.Print_Titles" localSheetId="13">'Black 14-15'!$1:$1</definedName>
    <definedName name="_xlnm.Print_Titles" localSheetId="14">'Black 15-16'!$1:$1</definedName>
  </definedNames>
  <calcPr calcId="152511"/>
</workbook>
</file>

<file path=xl/calcChain.xml><?xml version="1.0" encoding="utf-8"?>
<calcChain xmlns="http://schemas.openxmlformats.org/spreadsheetml/2006/main">
  <c r="Q3" i="18" l="1"/>
  <c r="R3" i="18"/>
  <c r="T71" i="18" l="1"/>
  <c r="T70" i="18"/>
  <c r="T69" i="18"/>
  <c r="T68" i="18"/>
  <c r="T67" i="18"/>
  <c r="T66" i="18"/>
  <c r="T65" i="18"/>
  <c r="T64" i="18"/>
  <c r="T63" i="18"/>
  <c r="T62" i="18"/>
  <c r="T61" i="18"/>
  <c r="T60" i="18"/>
  <c r="T53" i="18"/>
  <c r="T52" i="18"/>
  <c r="T51" i="18"/>
  <c r="T50" i="18"/>
  <c r="T49" i="18"/>
  <c r="T48" i="18"/>
  <c r="T47" i="18"/>
  <c r="T46" i="18"/>
  <c r="T45" i="18"/>
  <c r="T44" i="18"/>
  <c r="T43" i="18"/>
  <c r="T42" i="18"/>
  <c r="T41" i="18"/>
  <c r="T40" i="18"/>
  <c r="T39" i="18"/>
  <c r="T38" i="18"/>
  <c r="T37" i="18"/>
  <c r="T36" i="18"/>
  <c r="T35" i="18"/>
  <c r="T34" i="18"/>
  <c r="T33" i="18"/>
  <c r="T32" i="18"/>
  <c r="T31" i="18"/>
  <c r="T30" i="18"/>
  <c r="T29" i="18"/>
  <c r="T28" i="18"/>
  <c r="T27" i="18"/>
  <c r="T26" i="18"/>
  <c r="T25" i="18"/>
  <c r="T24" i="18"/>
  <c r="T23" i="18"/>
  <c r="T22" i="18"/>
  <c r="T21" i="18"/>
  <c r="T20" i="18"/>
  <c r="T19" i="18"/>
  <c r="T18" i="18"/>
  <c r="T17" i="18"/>
  <c r="T16" i="18"/>
  <c r="T15" i="18"/>
  <c r="T14" i="18"/>
  <c r="T13" i="18"/>
  <c r="T12" i="18"/>
  <c r="T11" i="18"/>
  <c r="T10" i="18"/>
  <c r="T9" i="18"/>
  <c r="T8" i="18"/>
  <c r="T7" i="18"/>
  <c r="T6" i="18"/>
  <c r="T5" i="18"/>
  <c r="T4" i="18"/>
  <c r="T2" i="18"/>
  <c r="L71" i="18"/>
  <c r="L70" i="18"/>
  <c r="L69" i="18"/>
  <c r="L68" i="18"/>
  <c r="L67" i="18"/>
  <c r="L66" i="18"/>
  <c r="L65" i="18"/>
  <c r="L64" i="18"/>
  <c r="L63" i="18"/>
  <c r="L62" i="18"/>
  <c r="L61" i="18"/>
  <c r="L60" i="18"/>
  <c r="L53" i="18"/>
  <c r="L52" i="18"/>
  <c r="L51" i="18"/>
  <c r="L50" i="18"/>
  <c r="L49" i="18"/>
  <c r="L48" i="18"/>
  <c r="L47" i="18"/>
  <c r="L46" i="18"/>
  <c r="L45" i="18"/>
  <c r="L44" i="18"/>
  <c r="L43" i="18"/>
  <c r="L42" i="18"/>
  <c r="L41" i="18"/>
  <c r="L40" i="18"/>
  <c r="L39" i="18"/>
  <c r="L38" i="18"/>
  <c r="L37" i="18"/>
  <c r="L36" i="18"/>
  <c r="L35" i="18"/>
  <c r="L34" i="18"/>
  <c r="L33" i="18"/>
  <c r="L32" i="18"/>
  <c r="L31" i="18"/>
  <c r="L30" i="18"/>
  <c r="L29" i="18"/>
  <c r="L28" i="18"/>
  <c r="L27" i="18"/>
  <c r="L26" i="18"/>
  <c r="L25" i="18"/>
  <c r="L24" i="18"/>
  <c r="L23" i="18"/>
  <c r="L22" i="18"/>
  <c r="L21" i="18"/>
  <c r="L20" i="18"/>
  <c r="L19" i="18"/>
  <c r="L18" i="18"/>
  <c r="L17" i="18"/>
  <c r="L16" i="18"/>
  <c r="L15" i="18"/>
  <c r="L14" i="18"/>
  <c r="L13" i="18"/>
  <c r="L12" i="18"/>
  <c r="L11" i="18"/>
  <c r="L10" i="18"/>
  <c r="L9" i="18"/>
  <c r="L8" i="18"/>
  <c r="L7" i="18"/>
  <c r="L6" i="18"/>
  <c r="L5" i="18"/>
  <c r="L4" i="18"/>
  <c r="L2" i="18"/>
  <c r="S69" i="18"/>
  <c r="K69" i="18"/>
  <c r="H69" i="18"/>
  <c r="E69" i="18"/>
  <c r="G69" i="18" s="1"/>
  <c r="S63" i="18"/>
  <c r="K63" i="18"/>
  <c r="H63" i="18"/>
  <c r="E63" i="18"/>
  <c r="G63" i="18" s="1"/>
  <c r="S30" i="18"/>
  <c r="R30" i="18"/>
  <c r="Q30" i="18"/>
  <c r="K30" i="18"/>
  <c r="I30" i="18"/>
  <c r="H30" i="18"/>
  <c r="E30" i="18"/>
  <c r="K17" i="18"/>
  <c r="I17" i="18"/>
  <c r="H17" i="18"/>
  <c r="E17" i="18"/>
  <c r="U69" i="18" l="1"/>
  <c r="M17" i="18"/>
  <c r="G17" i="18"/>
  <c r="J17" i="18" s="1"/>
  <c r="G30" i="18"/>
  <c r="J30" i="18" s="1"/>
  <c r="G40" i="18"/>
  <c r="U63" i="18"/>
  <c r="U30" i="18"/>
  <c r="M69" i="18"/>
  <c r="M63" i="18"/>
  <c r="M30" i="18"/>
  <c r="E71" i="18"/>
  <c r="E70" i="18"/>
  <c r="E68" i="18"/>
  <c r="E67" i="18"/>
  <c r="E66" i="18"/>
  <c r="E65" i="18"/>
  <c r="E64" i="18"/>
  <c r="E62" i="18"/>
  <c r="E61" i="18"/>
  <c r="E60" i="18"/>
  <c r="E53" i="18"/>
  <c r="G53" i="18" s="1"/>
  <c r="E52" i="18"/>
  <c r="G52" i="18" s="1"/>
  <c r="E51" i="18"/>
  <c r="G51" i="18" s="1"/>
  <c r="E50" i="18"/>
  <c r="G50" i="18" s="1"/>
  <c r="E49" i="18"/>
  <c r="G49" i="18" s="1"/>
  <c r="E48" i="18"/>
  <c r="G48" i="18" s="1"/>
  <c r="E47" i="18"/>
  <c r="G47" i="18" s="1"/>
  <c r="E46" i="18"/>
  <c r="G46" i="18" s="1"/>
  <c r="E45" i="18"/>
  <c r="G45" i="18" s="1"/>
  <c r="E44" i="18"/>
  <c r="G44" i="18" s="1"/>
  <c r="E43" i="18"/>
  <c r="G43" i="18" s="1"/>
  <c r="E41" i="18"/>
  <c r="G41" i="18" s="1"/>
  <c r="E40" i="18"/>
  <c r="E39" i="18"/>
  <c r="G39" i="18" s="1"/>
  <c r="E38" i="18"/>
  <c r="G38" i="18" s="1"/>
  <c r="E37" i="18"/>
  <c r="G37" i="18" s="1"/>
  <c r="E36" i="18"/>
  <c r="G36" i="18" s="1"/>
  <c r="E35" i="18"/>
  <c r="G35" i="18" s="1"/>
  <c r="E34" i="18"/>
  <c r="G34" i="18" s="1"/>
  <c r="E33" i="18"/>
  <c r="G33" i="18" s="1"/>
  <c r="E32" i="18"/>
  <c r="G32" i="18" s="1"/>
  <c r="E31" i="18"/>
  <c r="G31" i="18" s="1"/>
  <c r="E29" i="18"/>
  <c r="G29" i="18" s="1"/>
  <c r="E28" i="18"/>
  <c r="G28" i="18" s="1"/>
  <c r="E27" i="18"/>
  <c r="G27" i="18" s="1"/>
  <c r="E26" i="18"/>
  <c r="G26" i="18" s="1"/>
  <c r="E25" i="18"/>
  <c r="G25" i="18" s="1"/>
  <c r="E24" i="18"/>
  <c r="G24" i="18" s="1"/>
  <c r="E23" i="18"/>
  <c r="G23" i="18" s="1"/>
  <c r="E22" i="18"/>
  <c r="G22" i="18" s="1"/>
  <c r="E21" i="18"/>
  <c r="G21" i="18" s="1"/>
  <c r="E20" i="18"/>
  <c r="G20" i="18" s="1"/>
  <c r="E19" i="18"/>
  <c r="G19" i="18" s="1"/>
  <c r="E18" i="18"/>
  <c r="G18" i="18" s="1"/>
  <c r="E16" i="18"/>
  <c r="G16" i="18" s="1"/>
  <c r="E15" i="18"/>
  <c r="G15" i="18" s="1"/>
  <c r="E14" i="18"/>
  <c r="G14" i="18" s="1"/>
  <c r="E13" i="18"/>
  <c r="G13" i="18" s="1"/>
  <c r="E12" i="18"/>
  <c r="G12" i="18" s="1"/>
  <c r="E42" i="18"/>
  <c r="G42" i="18" s="1"/>
  <c r="E11" i="18"/>
  <c r="G11" i="18" s="1"/>
  <c r="E10" i="18"/>
  <c r="G10" i="18" s="1"/>
  <c r="E9" i="18"/>
  <c r="G9" i="18" s="1"/>
  <c r="E8" i="18"/>
  <c r="G8" i="18" s="1"/>
  <c r="E7" i="18"/>
  <c r="G7" i="18" s="1"/>
  <c r="E6" i="18"/>
  <c r="G6" i="18" s="1"/>
  <c r="E5" i="18"/>
  <c r="G5" i="18" s="1"/>
  <c r="E4" i="18"/>
  <c r="G4" i="18" s="1"/>
  <c r="E3" i="18"/>
  <c r="G3" i="18" s="1"/>
  <c r="E2" i="18"/>
  <c r="G2" i="18" s="1"/>
  <c r="X80" i="17" l="1"/>
  <c r="X79" i="17"/>
  <c r="X78" i="17"/>
  <c r="X77" i="17"/>
  <c r="X76" i="17"/>
  <c r="X75" i="17"/>
  <c r="X74" i="17"/>
  <c r="X73" i="17"/>
  <c r="X72" i="17"/>
  <c r="X71" i="17"/>
  <c r="X70" i="17"/>
  <c r="X69" i="17"/>
  <c r="X68" i="17"/>
  <c r="X67" i="17"/>
  <c r="X66" i="17"/>
  <c r="X65" i="17"/>
  <c r="X64" i="17"/>
  <c r="X63" i="17"/>
  <c r="X62" i="17"/>
  <c r="X60" i="17"/>
  <c r="X57" i="17"/>
  <c r="X56" i="17"/>
  <c r="X55" i="17"/>
  <c r="X54" i="17"/>
  <c r="X53" i="17"/>
  <c r="X52" i="17"/>
  <c r="X51" i="17"/>
  <c r="X50" i="17"/>
  <c r="X49" i="17"/>
  <c r="X48" i="17"/>
  <c r="X47" i="17"/>
  <c r="X46" i="17"/>
  <c r="X45" i="17"/>
  <c r="X44" i="17"/>
  <c r="X43" i="17"/>
  <c r="X42" i="17"/>
  <c r="X41" i="17"/>
  <c r="X40" i="17"/>
  <c r="X39" i="17"/>
  <c r="X38" i="17"/>
  <c r="X37" i="17"/>
  <c r="X36" i="17"/>
  <c r="X35" i="17"/>
  <c r="X34" i="17"/>
  <c r="X33" i="17"/>
  <c r="X32" i="17"/>
  <c r="X31" i="17"/>
  <c r="X30" i="17"/>
  <c r="X29" i="17"/>
  <c r="X28" i="17"/>
  <c r="X27" i="17"/>
  <c r="X26" i="17"/>
  <c r="X25" i="17"/>
  <c r="X24" i="17"/>
  <c r="X23" i="17"/>
  <c r="X22" i="17"/>
  <c r="X21" i="17"/>
  <c r="X20" i="17"/>
  <c r="X19" i="17"/>
  <c r="X18" i="17"/>
  <c r="X17" i="17"/>
  <c r="X16" i="17"/>
  <c r="X15" i="17"/>
  <c r="X14" i="17"/>
  <c r="X13" i="17"/>
  <c r="X12" i="17"/>
  <c r="X11" i="17"/>
  <c r="X10" i="17"/>
  <c r="X9" i="17"/>
  <c r="X8" i="17"/>
  <c r="X7" i="17"/>
  <c r="X6" i="17"/>
  <c r="X5" i="17"/>
  <c r="X4" i="17"/>
  <c r="X3" i="17"/>
  <c r="X2" i="17"/>
  <c r="R53" i="18" l="1"/>
  <c r="Q53" i="18"/>
  <c r="R52" i="18"/>
  <c r="Q52" i="18"/>
  <c r="R51" i="18"/>
  <c r="Q51" i="18"/>
  <c r="R50" i="18"/>
  <c r="Q50" i="18"/>
  <c r="R49" i="18"/>
  <c r="Q49" i="18"/>
  <c r="R48" i="18"/>
  <c r="Q48" i="18"/>
  <c r="R47" i="18"/>
  <c r="Q47" i="18"/>
  <c r="R46" i="18"/>
  <c r="Q46" i="18"/>
  <c r="R45" i="18"/>
  <c r="Q45" i="18"/>
  <c r="R44" i="18"/>
  <c r="Q44" i="18"/>
  <c r="R43" i="18"/>
  <c r="Q43" i="18"/>
  <c r="R41" i="18"/>
  <c r="Q41" i="18"/>
  <c r="R40" i="18"/>
  <c r="Q40" i="18"/>
  <c r="R39" i="18"/>
  <c r="Q39" i="18"/>
  <c r="R38" i="18"/>
  <c r="Q38" i="18"/>
  <c r="R37" i="18"/>
  <c r="Q37" i="18"/>
  <c r="R36" i="18"/>
  <c r="Q36" i="18"/>
  <c r="R35" i="18"/>
  <c r="Q35" i="18"/>
  <c r="R34" i="18"/>
  <c r="Q34" i="18"/>
  <c r="R33" i="18"/>
  <c r="Q33" i="18"/>
  <c r="R32" i="18"/>
  <c r="Q32" i="18"/>
  <c r="R31" i="18"/>
  <c r="Q31" i="18"/>
  <c r="R29" i="18"/>
  <c r="Q29" i="18"/>
  <c r="R28" i="18"/>
  <c r="Q28" i="18"/>
  <c r="R27" i="18"/>
  <c r="Q27" i="18"/>
  <c r="R26" i="18"/>
  <c r="Q26" i="18"/>
  <c r="R25" i="18"/>
  <c r="Q25" i="18"/>
  <c r="R24" i="18"/>
  <c r="Q24" i="18"/>
  <c r="R23" i="18"/>
  <c r="Q23" i="18"/>
  <c r="R22" i="18"/>
  <c r="Q22" i="18"/>
  <c r="R21" i="18"/>
  <c r="Q21" i="18"/>
  <c r="R20" i="18"/>
  <c r="Q20" i="18"/>
  <c r="R19" i="18"/>
  <c r="Q19" i="18"/>
  <c r="R18" i="18"/>
  <c r="Q18" i="18"/>
  <c r="R17" i="18"/>
  <c r="Q17" i="18"/>
  <c r="R16" i="18"/>
  <c r="Q16" i="18"/>
  <c r="R15" i="18"/>
  <c r="Q15" i="18"/>
  <c r="R14" i="18"/>
  <c r="Q14" i="18"/>
  <c r="R13" i="18"/>
  <c r="Q13" i="18"/>
  <c r="R12" i="18"/>
  <c r="Q12" i="18"/>
  <c r="R42" i="18"/>
  <c r="Q42" i="18"/>
  <c r="R11" i="18"/>
  <c r="Q11" i="18"/>
  <c r="R10" i="18"/>
  <c r="Q10" i="18"/>
  <c r="R9" i="18"/>
  <c r="Q9" i="18"/>
  <c r="R8" i="18"/>
  <c r="Q8" i="18"/>
  <c r="R7" i="18"/>
  <c r="Q7" i="18"/>
  <c r="R6" i="18"/>
  <c r="Q6" i="18"/>
  <c r="R5" i="18"/>
  <c r="Q5" i="18"/>
  <c r="R4" i="18"/>
  <c r="Q4" i="18"/>
  <c r="R2" i="18"/>
  <c r="Q2" i="18"/>
  <c r="I53" i="18"/>
  <c r="I52" i="18"/>
  <c r="I51" i="18"/>
  <c r="I50" i="18"/>
  <c r="I49" i="18"/>
  <c r="I48" i="18"/>
  <c r="I47" i="18"/>
  <c r="I46" i="18"/>
  <c r="I45" i="18"/>
  <c r="I44" i="18"/>
  <c r="I43" i="18"/>
  <c r="I41" i="18"/>
  <c r="I40" i="18"/>
  <c r="I39" i="18"/>
  <c r="I38" i="18"/>
  <c r="I37" i="18"/>
  <c r="I36" i="18"/>
  <c r="I35" i="18"/>
  <c r="I34" i="18"/>
  <c r="I33" i="18"/>
  <c r="I32" i="18"/>
  <c r="I31" i="18"/>
  <c r="I29" i="18"/>
  <c r="I28" i="18"/>
  <c r="I27" i="18"/>
  <c r="I26" i="18"/>
  <c r="I25" i="18"/>
  <c r="I24" i="18"/>
  <c r="I23" i="18"/>
  <c r="I22" i="18"/>
  <c r="I21" i="18"/>
  <c r="I20" i="18"/>
  <c r="I19" i="18"/>
  <c r="I18" i="18"/>
  <c r="I16" i="18"/>
  <c r="I15" i="18"/>
  <c r="I14" i="18"/>
  <c r="I13" i="18"/>
  <c r="I12" i="18"/>
  <c r="I42" i="18"/>
  <c r="I11" i="18"/>
  <c r="I10" i="18"/>
  <c r="I9" i="18"/>
  <c r="I8" i="18"/>
  <c r="I7" i="18"/>
  <c r="I6" i="18"/>
  <c r="I5" i="18"/>
  <c r="I4" i="18"/>
  <c r="I3" i="18"/>
  <c r="I2" i="18"/>
  <c r="S28" i="18" l="1"/>
  <c r="K28" i="18"/>
  <c r="H28" i="18"/>
  <c r="J28" i="18"/>
  <c r="P74" i="18"/>
  <c r="O74" i="18"/>
  <c r="D74" i="18"/>
  <c r="C74" i="18"/>
  <c r="P73" i="18"/>
  <c r="O73" i="18"/>
  <c r="F73" i="18"/>
  <c r="D73" i="18"/>
  <c r="C73" i="18"/>
  <c r="S71" i="18"/>
  <c r="K71" i="18"/>
  <c r="H71" i="18"/>
  <c r="G71" i="18"/>
  <c r="S70" i="18"/>
  <c r="K70" i="18"/>
  <c r="H70" i="18"/>
  <c r="G70" i="18"/>
  <c r="S68" i="18"/>
  <c r="K68" i="18"/>
  <c r="H68" i="18"/>
  <c r="G68" i="18"/>
  <c r="S67" i="18"/>
  <c r="K67" i="18"/>
  <c r="H67" i="18"/>
  <c r="G67" i="18"/>
  <c r="S66" i="18"/>
  <c r="K66" i="18"/>
  <c r="H66" i="18"/>
  <c r="G66" i="18"/>
  <c r="S65" i="18"/>
  <c r="K65" i="18"/>
  <c r="H65" i="18"/>
  <c r="G65" i="18"/>
  <c r="S64" i="18"/>
  <c r="K64" i="18"/>
  <c r="H64" i="18"/>
  <c r="G64" i="18"/>
  <c r="S62" i="18"/>
  <c r="K62" i="18"/>
  <c r="H62" i="18"/>
  <c r="G62" i="18"/>
  <c r="S61" i="18"/>
  <c r="K61" i="18"/>
  <c r="H61" i="18"/>
  <c r="G61" i="18"/>
  <c r="S60" i="18"/>
  <c r="K60" i="18"/>
  <c r="H60" i="18"/>
  <c r="G60" i="18"/>
  <c r="P56" i="18"/>
  <c r="O56" i="18"/>
  <c r="D56" i="18"/>
  <c r="C56" i="18"/>
  <c r="P55" i="18"/>
  <c r="O55" i="18"/>
  <c r="F55" i="18"/>
  <c r="D55" i="18"/>
  <c r="C55" i="18"/>
  <c r="B55" i="18"/>
  <c r="B76" i="18" s="1"/>
  <c r="S53" i="18"/>
  <c r="K53" i="18"/>
  <c r="H53" i="18"/>
  <c r="J53" i="18"/>
  <c r="S52" i="18"/>
  <c r="K52" i="18"/>
  <c r="H52" i="18"/>
  <c r="J52" i="18"/>
  <c r="S51" i="18"/>
  <c r="K51" i="18"/>
  <c r="H51" i="18"/>
  <c r="J51" i="18"/>
  <c r="S50" i="18"/>
  <c r="K50" i="18"/>
  <c r="H50" i="18"/>
  <c r="J50" i="18"/>
  <c r="S49" i="18"/>
  <c r="K49" i="18"/>
  <c r="H49" i="18"/>
  <c r="J49" i="18"/>
  <c r="S48" i="18"/>
  <c r="K48" i="18"/>
  <c r="H48" i="18"/>
  <c r="J48" i="18"/>
  <c r="S47" i="18"/>
  <c r="K47" i="18"/>
  <c r="H47" i="18"/>
  <c r="J47" i="18"/>
  <c r="S46" i="18"/>
  <c r="K46" i="18"/>
  <c r="H46" i="18"/>
  <c r="J46" i="18"/>
  <c r="U45" i="18"/>
  <c r="M45" i="18"/>
  <c r="H45" i="18"/>
  <c r="J45" i="18"/>
  <c r="S44" i="18"/>
  <c r="K44" i="18"/>
  <c r="H44" i="18"/>
  <c r="J44" i="18"/>
  <c r="S43" i="18"/>
  <c r="K43" i="18"/>
  <c r="H43" i="18"/>
  <c r="J43" i="18"/>
  <c r="S41" i="18"/>
  <c r="K41" i="18"/>
  <c r="H41" i="18"/>
  <c r="J41" i="18"/>
  <c r="S40" i="18"/>
  <c r="K40" i="18"/>
  <c r="H40" i="18"/>
  <c r="J40" i="18"/>
  <c r="S39" i="18"/>
  <c r="K39" i="18"/>
  <c r="H39" i="18"/>
  <c r="J39" i="18"/>
  <c r="S38" i="18"/>
  <c r="K38" i="18"/>
  <c r="H38" i="18"/>
  <c r="J38" i="18"/>
  <c r="S37" i="18"/>
  <c r="K37" i="18"/>
  <c r="H37" i="18"/>
  <c r="J37" i="18"/>
  <c r="S36" i="18"/>
  <c r="K36" i="18"/>
  <c r="H36" i="18"/>
  <c r="J36" i="18"/>
  <c r="S35" i="18"/>
  <c r="K35" i="18"/>
  <c r="H35" i="18"/>
  <c r="J35" i="18"/>
  <c r="S34" i="18"/>
  <c r="K34" i="18"/>
  <c r="H34" i="18"/>
  <c r="J34" i="18"/>
  <c r="S33" i="18"/>
  <c r="K33" i="18"/>
  <c r="H33" i="18"/>
  <c r="J33" i="18"/>
  <c r="S32" i="18"/>
  <c r="K32" i="18"/>
  <c r="H32" i="18"/>
  <c r="J32" i="18"/>
  <c r="S31" i="18"/>
  <c r="K31" i="18"/>
  <c r="H31" i="18"/>
  <c r="J31" i="18"/>
  <c r="S29" i="18"/>
  <c r="K29" i="18"/>
  <c r="H29" i="18"/>
  <c r="J29" i="18"/>
  <c r="S27" i="18"/>
  <c r="K27" i="18"/>
  <c r="H27" i="18"/>
  <c r="J27" i="18"/>
  <c r="S26" i="18"/>
  <c r="K26" i="18"/>
  <c r="H26" i="18"/>
  <c r="J26" i="18"/>
  <c r="S25" i="18"/>
  <c r="K25" i="18"/>
  <c r="H25" i="18"/>
  <c r="J25" i="18"/>
  <c r="S24" i="18"/>
  <c r="K24" i="18"/>
  <c r="H24" i="18"/>
  <c r="J24" i="18"/>
  <c r="S23" i="18"/>
  <c r="K23" i="18"/>
  <c r="H23" i="18"/>
  <c r="J23" i="18"/>
  <c r="S22" i="18"/>
  <c r="K22" i="18"/>
  <c r="H22" i="18"/>
  <c r="J22" i="18"/>
  <c r="S21" i="18"/>
  <c r="K21" i="18"/>
  <c r="H21" i="18"/>
  <c r="J21" i="18"/>
  <c r="S20" i="18"/>
  <c r="K20" i="18"/>
  <c r="H20" i="18"/>
  <c r="J20" i="18"/>
  <c r="S19" i="18"/>
  <c r="K19" i="18"/>
  <c r="H19" i="18"/>
  <c r="J19" i="18"/>
  <c r="S18" i="18"/>
  <c r="K18" i="18"/>
  <c r="H18" i="18"/>
  <c r="J18" i="18"/>
  <c r="S17" i="18"/>
  <c r="S16" i="18"/>
  <c r="K16" i="18"/>
  <c r="H16" i="18"/>
  <c r="J16" i="18"/>
  <c r="S15" i="18"/>
  <c r="K15" i="18"/>
  <c r="H15" i="18"/>
  <c r="J15" i="18"/>
  <c r="S14" i="18"/>
  <c r="K14" i="18"/>
  <c r="H14" i="18"/>
  <c r="J14" i="18"/>
  <c r="S13" i="18"/>
  <c r="K13" i="18"/>
  <c r="H13" i="18"/>
  <c r="J13" i="18"/>
  <c r="S12" i="18"/>
  <c r="K12" i="18"/>
  <c r="H12" i="18"/>
  <c r="J12" i="18"/>
  <c r="U42" i="18"/>
  <c r="M42" i="18"/>
  <c r="H42" i="18"/>
  <c r="J42" i="18"/>
  <c r="S11" i="18"/>
  <c r="K11" i="18"/>
  <c r="H11" i="18"/>
  <c r="J11" i="18"/>
  <c r="S10" i="18"/>
  <c r="K10" i="18"/>
  <c r="H10" i="18"/>
  <c r="J10" i="18"/>
  <c r="S9" i="18"/>
  <c r="K9" i="18"/>
  <c r="H9" i="18"/>
  <c r="J9" i="18"/>
  <c r="S8" i="18"/>
  <c r="K8" i="18"/>
  <c r="H8" i="18"/>
  <c r="J8" i="18"/>
  <c r="S7" i="18"/>
  <c r="K7" i="18"/>
  <c r="H7" i="18"/>
  <c r="J7" i="18"/>
  <c r="S6" i="18"/>
  <c r="K6" i="18"/>
  <c r="H6" i="18"/>
  <c r="J6" i="18"/>
  <c r="S5" i="18"/>
  <c r="M5" i="18"/>
  <c r="H5" i="18"/>
  <c r="J5" i="18"/>
  <c r="S4" i="18"/>
  <c r="K4" i="18"/>
  <c r="H4" i="18"/>
  <c r="J4" i="18"/>
  <c r="S3" i="18"/>
  <c r="K3" i="18"/>
  <c r="H3" i="18"/>
  <c r="J3" i="18"/>
  <c r="S2" i="18"/>
  <c r="K2" i="18"/>
  <c r="H2" i="18"/>
  <c r="J2" i="18"/>
  <c r="M28" i="18" l="1"/>
  <c r="H73" i="18"/>
  <c r="U28" i="18"/>
  <c r="U67" i="18"/>
  <c r="F76" i="18"/>
  <c r="M13" i="18"/>
  <c r="M50" i="18"/>
  <c r="U18" i="18"/>
  <c r="M52" i="18"/>
  <c r="M19" i="18"/>
  <c r="U71" i="18"/>
  <c r="U36" i="18"/>
  <c r="C76" i="18"/>
  <c r="M37" i="18"/>
  <c r="U5" i="18"/>
  <c r="M26" i="18"/>
  <c r="M32" i="18"/>
  <c r="U49" i="18"/>
  <c r="L56" i="18"/>
  <c r="U26" i="18"/>
  <c r="U60" i="18"/>
  <c r="M64" i="18"/>
  <c r="M23" i="18"/>
  <c r="M36" i="18"/>
  <c r="M41" i="18"/>
  <c r="M2" i="18"/>
  <c r="M40" i="18"/>
  <c r="U50" i="18"/>
  <c r="H55" i="18"/>
  <c r="M62" i="18"/>
  <c r="M27" i="18"/>
  <c r="P76" i="18"/>
  <c r="M66" i="18"/>
  <c r="M9" i="18"/>
  <c r="U48" i="18"/>
  <c r="U70" i="18"/>
  <c r="U11" i="18"/>
  <c r="M15" i="18"/>
  <c r="M33" i="18"/>
  <c r="M46" i="18"/>
  <c r="M60" i="18"/>
  <c r="U61" i="18"/>
  <c r="L74" i="18"/>
  <c r="M14" i="18"/>
  <c r="U31" i="18"/>
  <c r="M38" i="18"/>
  <c r="H56" i="18"/>
  <c r="U23" i="18"/>
  <c r="U27" i="18"/>
  <c r="U29" i="18"/>
  <c r="U66" i="18"/>
  <c r="U4" i="18"/>
  <c r="U12" i="18"/>
  <c r="U17" i="18"/>
  <c r="U64" i="18"/>
  <c r="U65" i="18"/>
  <c r="M7" i="18"/>
  <c r="M18" i="18"/>
  <c r="M49" i="18"/>
  <c r="U7" i="18"/>
  <c r="M22" i="18"/>
  <c r="U39" i="18"/>
  <c r="M53" i="18"/>
  <c r="D76" i="18"/>
  <c r="U35" i="18"/>
  <c r="M8" i="18"/>
  <c r="U13" i="18"/>
  <c r="M21" i="18"/>
  <c r="U37" i="18"/>
  <c r="U20" i="18"/>
  <c r="U21" i="18"/>
  <c r="U25" i="18"/>
  <c r="U44" i="18"/>
  <c r="U52" i="18"/>
  <c r="G73" i="18"/>
  <c r="M71" i="18"/>
  <c r="G55" i="18"/>
  <c r="J55" i="18" s="1"/>
  <c r="M34" i="18"/>
  <c r="T56" i="18"/>
  <c r="U2" i="18"/>
  <c r="U14" i="18"/>
  <c r="U22" i="18"/>
  <c r="M25" i="18"/>
  <c r="U51" i="18"/>
  <c r="L73" i="18"/>
  <c r="K73" i="18"/>
  <c r="K56" i="18"/>
  <c r="K55" i="18"/>
  <c r="M6" i="18"/>
  <c r="U19" i="18"/>
  <c r="U34" i="18"/>
  <c r="U38" i="18"/>
  <c r="M39" i="18"/>
  <c r="U41" i="18"/>
  <c r="G56" i="18"/>
  <c r="U3" i="18"/>
  <c r="U10" i="18"/>
  <c r="U6" i="18"/>
  <c r="M24" i="18"/>
  <c r="U47" i="18"/>
  <c r="M67" i="18"/>
  <c r="M70" i="18"/>
  <c r="K74" i="18"/>
  <c r="U15" i="18"/>
  <c r="M16" i="18"/>
  <c r="U43" i="18"/>
  <c r="U46" i="18"/>
  <c r="M51" i="18"/>
  <c r="M68" i="18"/>
  <c r="U24" i="18"/>
  <c r="M31" i="18"/>
  <c r="U33" i="18"/>
  <c r="M61" i="18"/>
  <c r="U68" i="18"/>
  <c r="U32" i="18"/>
  <c r="U8" i="18"/>
  <c r="M10" i="18"/>
  <c r="E73" i="18"/>
  <c r="M65" i="18"/>
  <c r="M29" i="18"/>
  <c r="M47" i="18"/>
  <c r="M48" i="18"/>
  <c r="U53" i="18"/>
  <c r="G74" i="18"/>
  <c r="T74" i="18"/>
  <c r="S74" i="18"/>
  <c r="S73" i="18"/>
  <c r="T55" i="18"/>
  <c r="M35" i="18"/>
  <c r="U9" i="18"/>
  <c r="M3" i="18"/>
  <c r="M4" i="18"/>
  <c r="M11" i="18"/>
  <c r="U16" i="18"/>
  <c r="E55" i="18"/>
  <c r="S55" i="18"/>
  <c r="S56" i="18"/>
  <c r="M12" i="18"/>
  <c r="M20" i="18"/>
  <c r="U40" i="18"/>
  <c r="M43" i="18"/>
  <c r="M44" i="18"/>
  <c r="L55" i="18"/>
  <c r="U62" i="18"/>
  <c r="T73" i="18"/>
  <c r="O76" i="18"/>
  <c r="H76" i="18" l="1"/>
  <c r="M73" i="18"/>
  <c r="E76" i="18"/>
  <c r="U73" i="18"/>
  <c r="G76" i="18"/>
  <c r="S76" i="18"/>
  <c r="Q55" i="18"/>
  <c r="R55" i="18"/>
  <c r="T76" i="18"/>
  <c r="U55" i="18"/>
  <c r="U74" i="18"/>
  <c r="L76" i="18"/>
  <c r="M55" i="18"/>
  <c r="K76" i="18"/>
  <c r="I55" i="18"/>
  <c r="I76" i="18" s="1"/>
  <c r="U76" i="18" l="1"/>
  <c r="M76" i="18"/>
  <c r="J76" i="18" l="1"/>
  <c r="T15" i="17"/>
  <c r="I15" i="17"/>
  <c r="E29" i="17" l="1"/>
  <c r="T76" i="17"/>
  <c r="T75" i="17"/>
  <c r="T74" i="17"/>
  <c r="T73" i="17"/>
  <c r="T72" i="17"/>
  <c r="T71" i="17"/>
  <c r="T70" i="17"/>
  <c r="T69" i="17"/>
  <c r="T68" i="17"/>
  <c r="T67" i="17"/>
  <c r="T66" i="17"/>
  <c r="T65" i="17"/>
  <c r="T64" i="17"/>
  <c r="T63" i="17"/>
  <c r="T56" i="17"/>
  <c r="T55" i="17"/>
  <c r="T54" i="17"/>
  <c r="T53" i="17"/>
  <c r="T52" i="17"/>
  <c r="T51" i="17"/>
  <c r="T50" i="17"/>
  <c r="T49" i="17"/>
  <c r="T48" i="17"/>
  <c r="T46" i="17"/>
  <c r="T45" i="17"/>
  <c r="T44" i="17"/>
  <c r="T43" i="17"/>
  <c r="T42" i="17"/>
  <c r="T41" i="17"/>
  <c r="T40" i="17"/>
  <c r="T39" i="17"/>
  <c r="T38" i="17"/>
  <c r="T37" i="17"/>
  <c r="T36" i="17"/>
  <c r="T35" i="17"/>
  <c r="T34" i="17"/>
  <c r="T33" i="17"/>
  <c r="T32" i="17"/>
  <c r="T31" i="17"/>
  <c r="T30" i="17"/>
  <c r="T29" i="17"/>
  <c r="T27" i="17"/>
  <c r="T25" i="17"/>
  <c r="T24" i="17"/>
  <c r="T23" i="17"/>
  <c r="T22" i="17"/>
  <c r="T21" i="17"/>
  <c r="T20" i="17"/>
  <c r="T19" i="17"/>
  <c r="T18" i="17"/>
  <c r="T17" i="17"/>
  <c r="T16" i="17"/>
  <c r="T14" i="17"/>
  <c r="T12" i="17"/>
  <c r="T11" i="17"/>
  <c r="T10" i="17"/>
  <c r="T9" i="17"/>
  <c r="T8" i="17"/>
  <c r="T7" i="17"/>
  <c r="T6" i="17"/>
  <c r="T5" i="17"/>
  <c r="T4" i="17"/>
  <c r="T3" i="17"/>
  <c r="V3" i="17" s="1"/>
  <c r="T2" i="17"/>
  <c r="I76" i="17"/>
  <c r="I75" i="17"/>
  <c r="I74" i="17"/>
  <c r="I73" i="17"/>
  <c r="I72" i="17"/>
  <c r="I71" i="17"/>
  <c r="I70" i="17"/>
  <c r="I69" i="17"/>
  <c r="I68" i="17"/>
  <c r="I67" i="17"/>
  <c r="I66" i="17"/>
  <c r="I65" i="17"/>
  <c r="I64" i="17"/>
  <c r="I63" i="17"/>
  <c r="I56" i="17"/>
  <c r="I55" i="17"/>
  <c r="I54" i="17"/>
  <c r="I53" i="17"/>
  <c r="I52" i="17"/>
  <c r="I51" i="17"/>
  <c r="I50" i="17"/>
  <c r="I49" i="17"/>
  <c r="I48" i="17"/>
  <c r="I46" i="17"/>
  <c r="I45" i="17"/>
  <c r="I44" i="17"/>
  <c r="I43" i="17"/>
  <c r="I42" i="17"/>
  <c r="I41" i="17"/>
  <c r="I40" i="17"/>
  <c r="I39" i="17"/>
  <c r="I38" i="17"/>
  <c r="I37" i="17"/>
  <c r="I36" i="17"/>
  <c r="I35" i="17"/>
  <c r="I34" i="17"/>
  <c r="I33" i="17"/>
  <c r="I32" i="17"/>
  <c r="I31" i="17"/>
  <c r="I30" i="17"/>
  <c r="I29" i="17"/>
  <c r="I27" i="17"/>
  <c r="I25" i="17"/>
  <c r="I24" i="17"/>
  <c r="I23" i="17"/>
  <c r="I22" i="17"/>
  <c r="I21" i="17"/>
  <c r="I20" i="17"/>
  <c r="I19" i="17"/>
  <c r="I18" i="17"/>
  <c r="I17" i="17"/>
  <c r="I16" i="17"/>
  <c r="I14" i="17"/>
  <c r="I12" i="17"/>
  <c r="I11" i="17"/>
  <c r="I10" i="17"/>
  <c r="I9" i="17"/>
  <c r="I8" i="17"/>
  <c r="I7" i="17"/>
  <c r="I6" i="17"/>
  <c r="I5" i="17"/>
  <c r="I4" i="17"/>
  <c r="I3" i="17"/>
  <c r="I2" i="17"/>
  <c r="T79" i="17" l="1"/>
  <c r="R79" i="17"/>
  <c r="I79" i="17"/>
  <c r="Q79" i="17"/>
  <c r="T78" i="17"/>
  <c r="R78" i="17"/>
  <c r="Q78" i="17"/>
  <c r="S76" i="17"/>
  <c r="S75" i="17"/>
  <c r="S74" i="17"/>
  <c r="S73" i="17"/>
  <c r="S72" i="17"/>
  <c r="W72" i="17" s="1"/>
  <c r="S71" i="17"/>
  <c r="S70" i="17"/>
  <c r="S69" i="17"/>
  <c r="S68" i="17"/>
  <c r="S67" i="17"/>
  <c r="S66" i="17"/>
  <c r="S65" i="17"/>
  <c r="S64" i="17"/>
  <c r="H76" i="17"/>
  <c r="H75" i="17"/>
  <c r="H74" i="17"/>
  <c r="H73" i="17"/>
  <c r="H72" i="17"/>
  <c r="H71" i="17"/>
  <c r="H70" i="17"/>
  <c r="H69" i="17"/>
  <c r="H68" i="17"/>
  <c r="H67" i="17"/>
  <c r="H66" i="17"/>
  <c r="H65" i="17"/>
  <c r="H64" i="17"/>
  <c r="T58" i="17"/>
  <c r="T59" i="17"/>
  <c r="R59" i="17"/>
  <c r="Q59" i="17"/>
  <c r="I59" i="17"/>
  <c r="V56" i="17"/>
  <c r="V55" i="17"/>
  <c r="V54" i="17"/>
  <c r="V53" i="17"/>
  <c r="V52" i="17"/>
  <c r="V51" i="17"/>
  <c r="V50" i="17"/>
  <c r="V49" i="17"/>
  <c r="V48" i="17"/>
  <c r="V47" i="17"/>
  <c r="V46" i="17"/>
  <c r="V45" i="17"/>
  <c r="V44" i="17"/>
  <c r="V43" i="17"/>
  <c r="V42" i="17"/>
  <c r="V41" i="17"/>
  <c r="V40" i="17"/>
  <c r="V39" i="17"/>
  <c r="V38" i="17"/>
  <c r="V37" i="17"/>
  <c r="V36" i="17"/>
  <c r="V35" i="17"/>
  <c r="V34" i="17"/>
  <c r="V33" i="17"/>
  <c r="V32" i="17"/>
  <c r="V31" i="17"/>
  <c r="V30" i="17"/>
  <c r="V29" i="17"/>
  <c r="V28" i="17"/>
  <c r="V27" i="17"/>
  <c r="V26" i="17"/>
  <c r="V25" i="17"/>
  <c r="V24" i="17"/>
  <c r="V23" i="17"/>
  <c r="V22" i="17"/>
  <c r="V21" i="17"/>
  <c r="V20" i="17"/>
  <c r="V19" i="17"/>
  <c r="V18" i="17"/>
  <c r="V17" i="17"/>
  <c r="V16" i="17"/>
  <c r="V15" i="17"/>
  <c r="V14" i="17"/>
  <c r="V13" i="17"/>
  <c r="V12" i="17"/>
  <c r="V11" i="17"/>
  <c r="V10" i="17"/>
  <c r="V9" i="17"/>
  <c r="V8" i="17"/>
  <c r="V7" i="17"/>
  <c r="V6" i="17"/>
  <c r="V5" i="17"/>
  <c r="V4" i="17"/>
  <c r="V2" i="17"/>
  <c r="S56" i="17"/>
  <c r="U56" i="17" s="1"/>
  <c r="S55" i="17"/>
  <c r="W55" i="17" s="1"/>
  <c r="S54" i="17"/>
  <c r="W54" i="17" s="1"/>
  <c r="S53" i="17"/>
  <c r="W53" i="17" s="1"/>
  <c r="S52" i="17"/>
  <c r="U52" i="17" s="1"/>
  <c r="S51" i="17"/>
  <c r="U51" i="17" s="1"/>
  <c r="S50" i="17"/>
  <c r="U50" i="17" s="1"/>
  <c r="S49" i="17"/>
  <c r="W49" i="17" s="1"/>
  <c r="S48" i="17"/>
  <c r="U48" i="17" s="1"/>
  <c r="W47" i="17"/>
  <c r="S46" i="17"/>
  <c r="S45" i="17"/>
  <c r="U45" i="17" s="1"/>
  <c r="S44" i="17"/>
  <c r="U44" i="17" s="1"/>
  <c r="S43" i="17"/>
  <c r="U43" i="17" s="1"/>
  <c r="S42" i="17"/>
  <c r="W42" i="17" s="1"/>
  <c r="S41" i="17"/>
  <c r="W41" i="17" s="1"/>
  <c r="S40" i="17"/>
  <c r="U40" i="17" s="1"/>
  <c r="S39" i="17"/>
  <c r="W39" i="17" s="1"/>
  <c r="S38" i="17"/>
  <c r="W38" i="17" s="1"/>
  <c r="S37" i="17"/>
  <c r="U37" i="17" s="1"/>
  <c r="S36" i="17"/>
  <c r="U36" i="17" s="1"/>
  <c r="S35" i="17"/>
  <c r="U35" i="17" s="1"/>
  <c r="S34" i="17"/>
  <c r="U34" i="17" s="1"/>
  <c r="S33" i="17"/>
  <c r="W33" i="17" s="1"/>
  <c r="S32" i="17"/>
  <c r="U32" i="17" s="1"/>
  <c r="S31" i="17"/>
  <c r="W31" i="17" s="1"/>
  <c r="S30" i="17"/>
  <c r="W30" i="17" s="1"/>
  <c r="S29" i="17"/>
  <c r="W29" i="17" s="1"/>
  <c r="U28" i="17"/>
  <c r="S27" i="17"/>
  <c r="U27" i="17" s="1"/>
  <c r="W26" i="17"/>
  <c r="S25" i="17"/>
  <c r="W25" i="17" s="1"/>
  <c r="S24" i="17"/>
  <c r="U24" i="17" s="1"/>
  <c r="S23" i="17"/>
  <c r="W23" i="17" s="1"/>
  <c r="S22" i="17"/>
  <c r="W22" i="17" s="1"/>
  <c r="S21" i="17"/>
  <c r="W21" i="17" s="1"/>
  <c r="S20" i="17"/>
  <c r="U20" i="17" s="1"/>
  <c r="S19" i="17"/>
  <c r="U19" i="17" s="1"/>
  <c r="S18" i="17"/>
  <c r="W18" i="17" s="1"/>
  <c r="S17" i="17"/>
  <c r="W17" i="17" s="1"/>
  <c r="S16" i="17"/>
  <c r="U16" i="17" s="1"/>
  <c r="S15" i="17"/>
  <c r="W15" i="17" s="1"/>
  <c r="S14" i="17"/>
  <c r="W14" i="17" s="1"/>
  <c r="U13" i="17"/>
  <c r="S12" i="17"/>
  <c r="U12" i="17" s="1"/>
  <c r="S11" i="17"/>
  <c r="U11" i="17" s="1"/>
  <c r="S10" i="17"/>
  <c r="U10" i="17" s="1"/>
  <c r="S9" i="17"/>
  <c r="W9" i="17" s="1"/>
  <c r="S8" i="17"/>
  <c r="U8" i="17" s="1"/>
  <c r="S7" i="17"/>
  <c r="W7" i="17" s="1"/>
  <c r="S6" i="17"/>
  <c r="W6" i="17" s="1"/>
  <c r="S5" i="17"/>
  <c r="W5" i="17" s="1"/>
  <c r="S4" i="17"/>
  <c r="U4" i="17" s="1"/>
  <c r="S3" i="17"/>
  <c r="U3" i="17" s="1"/>
  <c r="R58" i="17"/>
  <c r="Q58" i="17"/>
  <c r="S63" i="17"/>
  <c r="S2" i="17"/>
  <c r="H56" i="17"/>
  <c r="O56" i="17" s="1"/>
  <c r="H55" i="17"/>
  <c r="J55" i="17" s="1"/>
  <c r="L55" i="17" s="1"/>
  <c r="N55" i="17" s="1"/>
  <c r="H54" i="17"/>
  <c r="J54" i="17" s="1"/>
  <c r="L54" i="17" s="1"/>
  <c r="N54" i="17" s="1"/>
  <c r="H53" i="17"/>
  <c r="J53" i="17" s="1"/>
  <c r="L53" i="17" s="1"/>
  <c r="N53" i="17" s="1"/>
  <c r="H52" i="17"/>
  <c r="M52" i="17" s="1"/>
  <c r="H51" i="17"/>
  <c r="J51" i="17" s="1"/>
  <c r="L51" i="17" s="1"/>
  <c r="N51" i="17" s="1"/>
  <c r="H50" i="17"/>
  <c r="J50" i="17" s="1"/>
  <c r="L50" i="17" s="1"/>
  <c r="N50" i="17" s="1"/>
  <c r="H49" i="17"/>
  <c r="J49" i="17" s="1"/>
  <c r="L49" i="17" s="1"/>
  <c r="N49" i="17" s="1"/>
  <c r="H48" i="17"/>
  <c r="O48" i="17" s="1"/>
  <c r="J47" i="17"/>
  <c r="L47" i="17" s="1"/>
  <c r="N47" i="17" s="1"/>
  <c r="H46" i="17"/>
  <c r="J46" i="17" s="1"/>
  <c r="L46" i="17" s="1"/>
  <c r="N46" i="17" s="1"/>
  <c r="H45" i="17"/>
  <c r="J45" i="17" s="1"/>
  <c r="L45" i="17" s="1"/>
  <c r="N45" i="17" s="1"/>
  <c r="H44" i="17"/>
  <c r="J44" i="17" s="1"/>
  <c r="L44" i="17" s="1"/>
  <c r="N44" i="17" s="1"/>
  <c r="H43" i="17"/>
  <c r="J43" i="17" s="1"/>
  <c r="L43" i="17" s="1"/>
  <c r="N43" i="17" s="1"/>
  <c r="H42" i="17"/>
  <c r="J42" i="17" s="1"/>
  <c r="L42" i="17" s="1"/>
  <c r="N42" i="17" s="1"/>
  <c r="H41" i="17"/>
  <c r="J41" i="17" s="1"/>
  <c r="L41" i="17" s="1"/>
  <c r="N41" i="17" s="1"/>
  <c r="H40" i="17"/>
  <c r="O40" i="17" s="1"/>
  <c r="H39" i="17"/>
  <c r="J39" i="17" s="1"/>
  <c r="L39" i="17" s="1"/>
  <c r="N39" i="17" s="1"/>
  <c r="H38" i="17"/>
  <c r="J38" i="17" s="1"/>
  <c r="L38" i="17" s="1"/>
  <c r="N38" i="17" s="1"/>
  <c r="H37" i="17"/>
  <c r="J37" i="17" s="1"/>
  <c r="L37" i="17" s="1"/>
  <c r="N37" i="17" s="1"/>
  <c r="H36" i="17"/>
  <c r="M36" i="17" s="1"/>
  <c r="H35" i="17"/>
  <c r="J35" i="17" s="1"/>
  <c r="L35" i="17" s="1"/>
  <c r="N35" i="17" s="1"/>
  <c r="H34" i="17"/>
  <c r="J34" i="17" s="1"/>
  <c r="L34" i="17" s="1"/>
  <c r="N34" i="17" s="1"/>
  <c r="H33" i="17"/>
  <c r="J33" i="17" s="1"/>
  <c r="L33" i="17" s="1"/>
  <c r="N33" i="17" s="1"/>
  <c r="H32" i="17"/>
  <c r="O32" i="17" s="1"/>
  <c r="H31" i="17"/>
  <c r="J31" i="17" s="1"/>
  <c r="L31" i="17" s="1"/>
  <c r="N31" i="17" s="1"/>
  <c r="H30" i="17"/>
  <c r="J30" i="17" s="1"/>
  <c r="L30" i="17" s="1"/>
  <c r="N30" i="17" s="1"/>
  <c r="H29" i="17"/>
  <c r="J29" i="17" s="1"/>
  <c r="L29" i="17" s="1"/>
  <c r="N29" i="17" s="1"/>
  <c r="J28" i="17"/>
  <c r="L28" i="17" s="1"/>
  <c r="N28" i="17" s="1"/>
  <c r="H27" i="17"/>
  <c r="J27" i="17" s="1"/>
  <c r="L27" i="17" s="1"/>
  <c r="N27" i="17" s="1"/>
  <c r="J26" i="17"/>
  <c r="L26" i="17" s="1"/>
  <c r="N26" i="17" s="1"/>
  <c r="H25" i="17"/>
  <c r="J25" i="17" s="1"/>
  <c r="L25" i="17" s="1"/>
  <c r="N25" i="17" s="1"/>
  <c r="H24" i="17"/>
  <c r="O24" i="17" s="1"/>
  <c r="H23" i="17"/>
  <c r="J23" i="17" s="1"/>
  <c r="L23" i="17" s="1"/>
  <c r="N23" i="17" s="1"/>
  <c r="H22" i="17"/>
  <c r="J22" i="17" s="1"/>
  <c r="L22" i="17" s="1"/>
  <c r="N22" i="17" s="1"/>
  <c r="H21" i="17"/>
  <c r="J21" i="17" s="1"/>
  <c r="L21" i="17" s="1"/>
  <c r="N21" i="17" s="1"/>
  <c r="H20" i="17"/>
  <c r="M20" i="17" s="1"/>
  <c r="H19" i="17"/>
  <c r="J19" i="17" s="1"/>
  <c r="L19" i="17" s="1"/>
  <c r="N19" i="17" s="1"/>
  <c r="H18" i="17"/>
  <c r="J18" i="17" s="1"/>
  <c r="H17" i="17"/>
  <c r="J17" i="17" s="1"/>
  <c r="L17" i="17" s="1"/>
  <c r="N17" i="17" s="1"/>
  <c r="H16" i="17"/>
  <c r="O16" i="17" s="1"/>
  <c r="H15" i="17"/>
  <c r="J15" i="17" s="1"/>
  <c r="L15" i="17" s="1"/>
  <c r="N15" i="17" s="1"/>
  <c r="H14" i="17"/>
  <c r="J14" i="17" s="1"/>
  <c r="L14" i="17" s="1"/>
  <c r="N14" i="17" s="1"/>
  <c r="J13" i="17"/>
  <c r="L13" i="17" s="1"/>
  <c r="N13" i="17" s="1"/>
  <c r="H12" i="17"/>
  <c r="J12" i="17" s="1"/>
  <c r="L12" i="17" s="1"/>
  <c r="N12" i="17" s="1"/>
  <c r="H11" i="17"/>
  <c r="J11" i="17" s="1"/>
  <c r="L11" i="17" s="1"/>
  <c r="N11" i="17" s="1"/>
  <c r="H10" i="17"/>
  <c r="J10" i="17" s="1"/>
  <c r="L10" i="17" s="1"/>
  <c r="N10" i="17" s="1"/>
  <c r="H9" i="17"/>
  <c r="J9" i="17" s="1"/>
  <c r="L9" i="17" s="1"/>
  <c r="N9" i="17" s="1"/>
  <c r="H8" i="17"/>
  <c r="O8" i="17" s="1"/>
  <c r="H7" i="17"/>
  <c r="J7" i="17" s="1"/>
  <c r="L7" i="17" s="1"/>
  <c r="N7" i="17" s="1"/>
  <c r="H6" i="17"/>
  <c r="J6" i="17" s="1"/>
  <c r="L6" i="17" s="1"/>
  <c r="N6" i="17" s="1"/>
  <c r="J5" i="17"/>
  <c r="L5" i="17" s="1"/>
  <c r="N5" i="17" s="1"/>
  <c r="H4" i="17"/>
  <c r="M4" i="17" s="1"/>
  <c r="H3" i="17"/>
  <c r="J3" i="17" s="1"/>
  <c r="L3" i="17" s="1"/>
  <c r="N3" i="17" s="1"/>
  <c r="H2" i="17"/>
  <c r="G56" i="17"/>
  <c r="G55" i="17"/>
  <c r="G54" i="17"/>
  <c r="G53" i="17"/>
  <c r="G52" i="17"/>
  <c r="G51" i="17"/>
  <c r="G50" i="17"/>
  <c r="G49" i="17"/>
  <c r="G48" i="17"/>
  <c r="G47" i="17"/>
  <c r="G46" i="17"/>
  <c r="G45" i="17"/>
  <c r="G44" i="17"/>
  <c r="G43" i="17"/>
  <c r="G42" i="17"/>
  <c r="G41" i="17"/>
  <c r="G40" i="17"/>
  <c r="G39" i="17"/>
  <c r="G38" i="17"/>
  <c r="G37" i="17"/>
  <c r="G36" i="17"/>
  <c r="G35" i="17"/>
  <c r="G34" i="17"/>
  <c r="G33" i="17"/>
  <c r="G32" i="17"/>
  <c r="G31" i="17"/>
  <c r="G30" i="17"/>
  <c r="G29" i="17"/>
  <c r="G28" i="17"/>
  <c r="G27" i="17"/>
  <c r="G26" i="17"/>
  <c r="G25" i="17"/>
  <c r="G24" i="17"/>
  <c r="G23" i="17"/>
  <c r="G22" i="17"/>
  <c r="G21" i="17"/>
  <c r="G20" i="17"/>
  <c r="G19" i="17"/>
  <c r="G18" i="17"/>
  <c r="G17" i="17"/>
  <c r="G16" i="17"/>
  <c r="G15" i="17"/>
  <c r="G14" i="17"/>
  <c r="G13" i="17"/>
  <c r="G12" i="17"/>
  <c r="G11" i="17"/>
  <c r="G10" i="17"/>
  <c r="G9" i="17"/>
  <c r="G8" i="17"/>
  <c r="G7" i="17"/>
  <c r="G6" i="17"/>
  <c r="G5" i="17"/>
  <c r="G4" i="17"/>
  <c r="G3" i="17"/>
  <c r="G2" i="17"/>
  <c r="AC83" i="16"/>
  <c r="V83" i="16"/>
  <c r="X82" i="16"/>
  <c r="W82" i="16"/>
  <c r="X81" i="16"/>
  <c r="AB81" i="16" s="1"/>
  <c r="W81" i="16"/>
  <c r="AH79" i="16"/>
  <c r="AE79" i="16"/>
  <c r="AD79" i="16"/>
  <c r="AB79" i="16"/>
  <c r="Y79" i="16"/>
  <c r="AE78" i="16"/>
  <c r="AH78" i="16" s="1"/>
  <c r="AD78" i="16"/>
  <c r="AB78" i="16"/>
  <c r="Y78" i="16"/>
  <c r="AE77" i="16"/>
  <c r="AD77" i="16"/>
  <c r="AH77" i="16" s="1"/>
  <c r="AB77" i="16"/>
  <c r="Y77" i="16"/>
  <c r="AE76" i="16"/>
  <c r="AH76" i="16" s="1"/>
  <c r="AD76" i="16"/>
  <c r="AB76" i="16"/>
  <c r="Y76" i="16"/>
  <c r="AE75" i="16"/>
  <c r="AH75" i="16" s="1"/>
  <c r="AD75" i="16"/>
  <c r="AB75" i="16"/>
  <c r="Y75" i="16"/>
  <c r="AH74" i="16"/>
  <c r="AB74" i="16"/>
  <c r="Y74" i="16"/>
  <c r="AE73" i="16"/>
  <c r="AH73" i="16" s="1"/>
  <c r="AD73" i="16"/>
  <c r="AB73" i="16"/>
  <c r="Y73" i="16"/>
  <c r="AE72" i="16"/>
  <c r="AH72" i="16" s="1"/>
  <c r="AD72" i="16"/>
  <c r="AB72" i="16"/>
  <c r="Y72" i="16"/>
  <c r="AE71" i="16"/>
  <c r="AH71" i="16" s="1"/>
  <c r="AD71" i="16"/>
  <c r="AB71" i="16"/>
  <c r="Y71" i="16"/>
  <c r="AE70" i="16"/>
  <c r="AH70" i="16" s="1"/>
  <c r="AD70" i="16"/>
  <c r="AB70" i="16"/>
  <c r="Y70" i="16"/>
  <c r="AH69" i="16"/>
  <c r="AE69" i="16"/>
  <c r="AD69" i="16"/>
  <c r="AB69" i="16"/>
  <c r="Y69" i="16"/>
  <c r="AE68" i="16"/>
  <c r="AH68" i="16" s="1"/>
  <c r="AD68" i="16"/>
  <c r="AB68" i="16"/>
  <c r="Y68" i="16"/>
  <c r="AE67" i="16"/>
  <c r="AD67" i="16"/>
  <c r="AH67" i="16" s="1"/>
  <c r="AB67" i="16"/>
  <c r="Y67" i="16"/>
  <c r="AE66" i="16"/>
  <c r="AH66" i="16" s="1"/>
  <c r="AD66" i="16"/>
  <c r="AB66" i="16"/>
  <c r="Y66" i="16"/>
  <c r="AE65" i="16"/>
  <c r="AE81" i="16" s="1"/>
  <c r="AH81" i="16" s="1"/>
  <c r="AD65" i="16"/>
  <c r="AD81" i="16" s="1"/>
  <c r="AB65" i="16"/>
  <c r="Y65" i="16"/>
  <c r="Y81" i="16" s="1"/>
  <c r="X61" i="16"/>
  <c r="W61" i="16"/>
  <c r="AC60" i="16"/>
  <c r="X60" i="16"/>
  <c r="X83" i="16" s="1"/>
  <c r="W60" i="16"/>
  <c r="AF60" i="16" s="1"/>
  <c r="AF83" i="16" s="1"/>
  <c r="V60" i="16"/>
  <c r="AH59" i="16"/>
  <c r="AB59" i="16"/>
  <c r="AE58" i="16"/>
  <c r="AG58" i="16" s="1"/>
  <c r="AD58" i="16"/>
  <c r="AF58" i="16" s="1"/>
  <c r="AB58" i="16"/>
  <c r="Z58" i="16"/>
  <c r="Y58" i="16"/>
  <c r="AA58" i="16" s="1"/>
  <c r="AH57" i="16"/>
  <c r="AG57" i="16"/>
  <c r="AF57" i="16"/>
  <c r="AB57" i="16"/>
  <c r="Z57" i="16"/>
  <c r="Y57" i="16"/>
  <c r="AA57" i="16" s="1"/>
  <c r="AH56" i="16"/>
  <c r="AG56" i="16"/>
  <c r="AF56" i="16"/>
  <c r="AB56" i="16"/>
  <c r="AA56" i="16"/>
  <c r="Z56" i="16"/>
  <c r="Y56" i="16"/>
  <c r="AH55" i="16"/>
  <c r="AG55" i="16"/>
  <c r="AF55" i="16"/>
  <c r="AB55" i="16"/>
  <c r="AA55" i="16"/>
  <c r="Z55" i="16"/>
  <c r="Y55" i="16"/>
  <c r="AH54" i="16"/>
  <c r="AG54" i="16"/>
  <c r="AF54" i="16"/>
  <c r="AB54" i="16"/>
  <c r="Z54" i="16"/>
  <c r="Y54" i="16"/>
  <c r="AA54" i="16" s="1"/>
  <c r="AE53" i="16"/>
  <c r="AH53" i="16" s="1"/>
  <c r="AD53" i="16"/>
  <c r="AF53" i="16" s="1"/>
  <c r="AB53" i="16"/>
  <c r="AA53" i="16"/>
  <c r="Z53" i="16"/>
  <c r="Y53" i="16"/>
  <c r="AE52" i="16"/>
  <c r="AH52" i="16" s="1"/>
  <c r="AD52" i="16"/>
  <c r="AF52" i="16" s="1"/>
  <c r="AB52" i="16"/>
  <c r="AA52" i="16"/>
  <c r="Z52" i="16"/>
  <c r="Y52" i="16"/>
  <c r="AH51" i="16"/>
  <c r="AG51" i="16"/>
  <c r="AF51" i="16"/>
  <c r="AB51" i="16"/>
  <c r="AA51" i="16"/>
  <c r="Z51" i="16"/>
  <c r="Y51" i="16"/>
  <c r="AE50" i="16"/>
  <c r="AH50" i="16" s="1"/>
  <c r="AD50" i="16"/>
  <c r="AF50" i="16" s="1"/>
  <c r="AB50" i="16"/>
  <c r="AA50" i="16"/>
  <c r="Z50" i="16"/>
  <c r="AH49" i="16"/>
  <c r="AG49" i="16"/>
  <c r="AF49" i="16"/>
  <c r="AB49" i="16"/>
  <c r="Z49" i="16"/>
  <c r="Y49" i="16"/>
  <c r="AA49" i="16" s="1"/>
  <c r="AE48" i="16"/>
  <c r="AH48" i="16" s="1"/>
  <c r="AD48" i="16"/>
  <c r="AF48" i="16" s="1"/>
  <c r="AB48" i="16"/>
  <c r="AA48" i="16"/>
  <c r="Z48" i="16"/>
  <c r="Y48" i="16"/>
  <c r="AE47" i="16"/>
  <c r="AH47" i="16" s="1"/>
  <c r="AD47" i="16"/>
  <c r="AF47" i="16" s="1"/>
  <c r="AB47" i="16"/>
  <c r="AA47" i="16"/>
  <c r="Z47" i="16"/>
  <c r="Y47" i="16"/>
  <c r="AH46" i="16"/>
  <c r="AG46" i="16"/>
  <c r="AF46" i="16"/>
  <c r="AB46" i="16"/>
  <c r="AA46" i="16"/>
  <c r="Z46" i="16"/>
  <c r="Y46" i="16"/>
  <c r="AE45" i="16"/>
  <c r="AH45" i="16" s="1"/>
  <c r="AD45" i="16"/>
  <c r="AF45" i="16" s="1"/>
  <c r="AB45" i="16"/>
  <c r="AA45" i="16"/>
  <c r="Z45" i="16"/>
  <c r="Y45" i="16"/>
  <c r="AE44" i="16"/>
  <c r="AH44" i="16" s="1"/>
  <c r="AD44" i="16"/>
  <c r="AF44" i="16" s="1"/>
  <c r="AB44" i="16"/>
  <c r="Z44" i="16"/>
  <c r="Y44" i="16"/>
  <c r="AA44" i="16" s="1"/>
  <c r="AE43" i="16"/>
  <c r="AH43" i="16" s="1"/>
  <c r="AD43" i="16"/>
  <c r="AF43" i="16" s="1"/>
  <c r="AB43" i="16"/>
  <c r="Z43" i="16"/>
  <c r="Y43" i="16"/>
  <c r="AA43" i="16" s="1"/>
  <c r="AF42" i="16"/>
  <c r="AE42" i="16"/>
  <c r="AH42" i="16" s="1"/>
  <c r="AD42" i="16"/>
  <c r="AB42" i="16"/>
  <c r="Z42" i="16"/>
  <c r="Y42" i="16"/>
  <c r="AA42" i="16" s="1"/>
  <c r="AH41" i="16"/>
  <c r="AG41" i="16"/>
  <c r="AF41" i="16"/>
  <c r="AE41" i="16"/>
  <c r="AD41" i="16"/>
  <c r="AB41" i="16"/>
  <c r="Z41" i="16"/>
  <c r="Y41" i="16"/>
  <c r="AA41" i="16" s="1"/>
  <c r="AH40" i="16"/>
  <c r="AG40" i="16"/>
  <c r="AE40" i="16"/>
  <c r="AD40" i="16"/>
  <c r="AF40" i="16" s="1"/>
  <c r="AB40" i="16"/>
  <c r="Z40" i="16"/>
  <c r="Y40" i="16"/>
  <c r="AA40" i="16" s="1"/>
  <c r="AH39" i="16"/>
  <c r="AE39" i="16"/>
  <c r="AG39" i="16" s="1"/>
  <c r="AD39" i="16"/>
  <c r="AF39" i="16" s="1"/>
  <c r="AB39" i="16"/>
  <c r="Z39" i="16"/>
  <c r="Y39" i="16"/>
  <c r="AA39" i="16" s="1"/>
  <c r="AG38" i="16"/>
  <c r="AD38" i="16"/>
  <c r="AH38" i="16" s="1"/>
  <c r="AB38" i="16"/>
  <c r="Z38" i="16"/>
  <c r="Y38" i="16"/>
  <c r="AA38" i="16" s="1"/>
  <c r="AE37" i="16"/>
  <c r="AH37" i="16" s="1"/>
  <c r="AD37" i="16"/>
  <c r="AF37" i="16" s="1"/>
  <c r="AB37" i="16"/>
  <c r="AA37" i="16"/>
  <c r="Z37" i="16"/>
  <c r="Y37" i="16"/>
  <c r="AG36" i="16"/>
  <c r="AD36" i="16"/>
  <c r="AH36" i="16" s="1"/>
  <c r="AB36" i="16"/>
  <c r="AA36" i="16"/>
  <c r="Z36" i="16"/>
  <c r="Y36" i="16"/>
  <c r="AE35" i="16"/>
  <c r="AH35" i="16" s="1"/>
  <c r="AD35" i="16"/>
  <c r="AF35" i="16" s="1"/>
  <c r="AB35" i="16"/>
  <c r="AA35" i="16"/>
  <c r="Z35" i="16"/>
  <c r="Y35" i="16"/>
  <c r="AE34" i="16"/>
  <c r="AH34" i="16" s="1"/>
  <c r="AD34" i="16"/>
  <c r="AF34" i="16" s="1"/>
  <c r="AB34" i="16"/>
  <c r="Z34" i="16"/>
  <c r="Y34" i="16"/>
  <c r="AA34" i="16" s="1"/>
  <c r="AE33" i="16"/>
  <c r="AH33" i="16" s="1"/>
  <c r="AD33" i="16"/>
  <c r="AF33" i="16" s="1"/>
  <c r="AB33" i="16"/>
  <c r="Z33" i="16"/>
  <c r="Y33" i="16"/>
  <c r="AA33" i="16" s="1"/>
  <c r="AF32" i="16"/>
  <c r="AE32" i="16"/>
  <c r="AH32" i="16" s="1"/>
  <c r="AD32" i="16"/>
  <c r="AE31" i="16"/>
  <c r="AH31" i="16" s="1"/>
  <c r="AD31" i="16"/>
  <c r="AF31" i="16" s="1"/>
  <c r="AB31" i="16"/>
  <c r="AA31" i="16"/>
  <c r="Z31" i="16"/>
  <c r="Y31" i="16"/>
  <c r="AE30" i="16"/>
  <c r="AH30" i="16" s="1"/>
  <c r="AD30" i="16"/>
  <c r="AF30" i="16" s="1"/>
  <c r="AB30" i="16"/>
  <c r="Z30" i="16"/>
  <c r="Y30" i="16"/>
  <c r="AA30" i="16" s="1"/>
  <c r="AE29" i="16"/>
  <c r="AG29" i="16" s="1"/>
  <c r="AD29" i="16"/>
  <c r="AF29" i="16" s="1"/>
  <c r="AE28" i="16"/>
  <c r="AH28" i="16" s="1"/>
  <c r="AD28" i="16"/>
  <c r="AF28" i="16" s="1"/>
  <c r="AB28" i="16"/>
  <c r="AA28" i="16"/>
  <c r="Z28" i="16"/>
  <c r="Y28" i="16"/>
  <c r="AE27" i="16"/>
  <c r="AH27" i="16" s="1"/>
  <c r="AD27" i="16"/>
  <c r="AF27" i="16" s="1"/>
  <c r="AB27" i="16"/>
  <c r="AA27" i="16"/>
  <c r="Z27" i="16"/>
  <c r="Y27" i="16"/>
  <c r="AG26" i="16"/>
  <c r="AD26" i="16"/>
  <c r="AH26" i="16" s="1"/>
  <c r="AB26" i="16"/>
  <c r="AA26" i="16"/>
  <c r="Z26" i="16"/>
  <c r="Y26" i="16"/>
  <c r="AG25" i="16"/>
  <c r="AD25" i="16"/>
  <c r="AH25" i="16" s="1"/>
  <c r="AB25" i="16"/>
  <c r="AA25" i="16"/>
  <c r="Z25" i="16"/>
  <c r="Y25" i="16"/>
  <c r="AG24" i="16"/>
  <c r="AD24" i="16"/>
  <c r="AH24" i="16" s="1"/>
  <c r="AB24" i="16"/>
  <c r="AA24" i="16"/>
  <c r="Z24" i="16"/>
  <c r="Y24" i="16"/>
  <c r="AH23" i="16"/>
  <c r="AG23" i="16"/>
  <c r="AF23" i="16"/>
  <c r="AB23" i="16"/>
  <c r="AA23" i="16"/>
  <c r="Z23" i="16"/>
  <c r="Y23" i="16"/>
  <c r="AE22" i="16"/>
  <c r="AH22" i="16" s="1"/>
  <c r="AD22" i="16"/>
  <c r="AF22" i="16" s="1"/>
  <c r="AB22" i="16"/>
  <c r="AA22" i="16"/>
  <c r="Z22" i="16"/>
  <c r="Y22" i="16"/>
  <c r="AE21" i="16"/>
  <c r="AH21" i="16" s="1"/>
  <c r="AD21" i="16"/>
  <c r="AF21" i="16" s="1"/>
  <c r="AB21" i="16"/>
  <c r="Z21" i="16"/>
  <c r="Y21" i="16"/>
  <c r="AA21" i="16" s="1"/>
  <c r="AE20" i="16"/>
  <c r="AH20" i="16" s="1"/>
  <c r="AD20" i="16"/>
  <c r="AF20" i="16" s="1"/>
  <c r="AB20" i="16"/>
  <c r="Z20" i="16"/>
  <c r="Y20" i="16"/>
  <c r="AA20" i="16" s="1"/>
  <c r="AF19" i="16"/>
  <c r="AE19" i="16"/>
  <c r="AH19" i="16" s="1"/>
  <c r="AD19" i="16"/>
  <c r="AB19" i="16"/>
  <c r="Z19" i="16"/>
  <c r="Y19" i="16"/>
  <c r="AA19" i="16" s="1"/>
  <c r="AH18" i="16"/>
  <c r="AG18" i="16"/>
  <c r="AF18" i="16"/>
  <c r="AE18" i="16"/>
  <c r="AD18" i="16"/>
  <c r="AB18" i="16"/>
  <c r="Z18" i="16"/>
  <c r="Y18" i="16"/>
  <c r="AA18" i="16" s="1"/>
  <c r="AH17" i="16"/>
  <c r="AG17" i="16"/>
  <c r="AE17" i="16"/>
  <c r="AD17" i="16"/>
  <c r="AF17" i="16" s="1"/>
  <c r="AB17" i="16"/>
  <c r="Z17" i="16"/>
  <c r="Y17" i="16"/>
  <c r="AA17" i="16" s="1"/>
  <c r="AH16" i="16"/>
  <c r="AE16" i="16"/>
  <c r="AG16" i="16" s="1"/>
  <c r="AD16" i="16"/>
  <c r="AF16" i="16" s="1"/>
  <c r="AB16" i="16"/>
  <c r="Z16" i="16"/>
  <c r="Y16" i="16"/>
  <c r="AA16" i="16" s="1"/>
  <c r="AE15" i="16"/>
  <c r="AH15" i="16" s="1"/>
  <c r="AD15" i="16"/>
  <c r="AF15" i="16" s="1"/>
  <c r="AB15" i="16"/>
  <c r="AA15" i="16"/>
  <c r="Z15" i="16"/>
  <c r="Y15" i="16"/>
  <c r="AE14" i="16"/>
  <c r="AH14" i="16" s="1"/>
  <c r="AD14" i="16"/>
  <c r="AF14" i="16" s="1"/>
  <c r="AB14" i="16"/>
  <c r="AA14" i="16"/>
  <c r="Z14" i="16"/>
  <c r="Y14" i="16"/>
  <c r="AE13" i="16"/>
  <c r="AG13" i="16" s="1"/>
  <c r="AD13" i="16"/>
  <c r="AF13" i="16" s="1"/>
  <c r="AB13" i="16"/>
  <c r="Z13" i="16"/>
  <c r="Y13" i="16"/>
  <c r="AA13" i="16" s="1"/>
  <c r="AE12" i="16"/>
  <c r="AG12" i="16" s="1"/>
  <c r="AD12" i="16"/>
  <c r="AF12" i="16" s="1"/>
  <c r="AB12" i="16"/>
  <c r="Z12" i="16"/>
  <c r="Y12" i="16"/>
  <c r="AA12" i="16" s="1"/>
  <c r="AF11" i="16"/>
  <c r="AE11" i="16"/>
  <c r="AH11" i="16" s="1"/>
  <c r="AD11" i="16"/>
  <c r="AB11" i="16"/>
  <c r="Z11" i="16"/>
  <c r="Y11" i="16"/>
  <c r="AA11" i="16" s="1"/>
  <c r="AH10" i="16"/>
  <c r="AG10" i="16"/>
  <c r="AF10" i="16"/>
  <c r="AE10" i="16"/>
  <c r="AD10" i="16"/>
  <c r="AB10" i="16"/>
  <c r="Z10" i="16"/>
  <c r="Y10" i="16"/>
  <c r="AA10" i="16" s="1"/>
  <c r="AH9" i="16"/>
  <c r="AG9" i="16"/>
  <c r="AE9" i="16"/>
  <c r="AD9" i="16"/>
  <c r="AF9" i="16" s="1"/>
  <c r="AB9" i="16"/>
  <c r="Z9" i="16"/>
  <c r="Y9" i="16"/>
  <c r="AA9" i="16" s="1"/>
  <c r="AH8" i="16"/>
  <c r="AE8" i="16"/>
  <c r="AG8" i="16" s="1"/>
  <c r="AD8" i="16"/>
  <c r="AF8" i="16" s="1"/>
  <c r="AB8" i="16"/>
  <c r="Z8" i="16"/>
  <c r="Y8" i="16"/>
  <c r="AA8" i="16" s="1"/>
  <c r="AH7" i="16"/>
  <c r="AG7" i="16"/>
  <c r="AF7" i="16"/>
  <c r="AE6" i="16"/>
  <c r="AG6" i="16" s="1"/>
  <c r="AD6" i="16"/>
  <c r="AF6" i="16" s="1"/>
  <c r="AB6" i="16"/>
  <c r="Z6" i="16"/>
  <c r="Y6" i="16"/>
  <c r="AA6" i="16" s="1"/>
  <c r="AF5" i="16"/>
  <c r="AE5" i="16"/>
  <c r="AH5" i="16" s="1"/>
  <c r="AD5" i="16"/>
  <c r="AB5" i="16"/>
  <c r="Z5" i="16"/>
  <c r="Y5" i="16"/>
  <c r="AA5" i="16" s="1"/>
  <c r="AH4" i="16"/>
  <c r="AG4" i="16"/>
  <c r="AF4" i="16"/>
  <c r="AE4" i="16"/>
  <c r="AD4" i="16"/>
  <c r="AB4" i="16"/>
  <c r="Z4" i="16"/>
  <c r="Y4" i="16"/>
  <c r="AA4" i="16" s="1"/>
  <c r="AH3" i="16"/>
  <c r="AG3" i="16"/>
  <c r="AE3" i="16"/>
  <c r="AD3" i="16"/>
  <c r="AF3" i="16" s="1"/>
  <c r="AB3" i="16"/>
  <c r="Z3" i="16"/>
  <c r="Y3" i="16"/>
  <c r="AA3" i="16" s="1"/>
  <c r="AH2" i="16"/>
  <c r="AE2" i="16"/>
  <c r="AE61" i="16" s="1"/>
  <c r="AD2" i="16"/>
  <c r="AD60" i="16" s="1"/>
  <c r="AD83" i="16" s="1"/>
  <c r="AB2" i="16"/>
  <c r="AA2" i="16"/>
  <c r="Z2" i="16"/>
  <c r="W46" i="17" l="1"/>
  <c r="U46" i="17"/>
  <c r="W34" i="17"/>
  <c r="W36" i="17"/>
  <c r="L18" i="17"/>
  <c r="N18" i="17" s="1"/>
  <c r="W45" i="17"/>
  <c r="U22" i="17"/>
  <c r="U5" i="17"/>
  <c r="U14" i="17"/>
  <c r="S79" i="17"/>
  <c r="Q81" i="17"/>
  <c r="R81" i="17"/>
  <c r="S78" i="17"/>
  <c r="W78" i="17" s="1"/>
  <c r="U54" i="17"/>
  <c r="U53" i="17"/>
  <c r="W50" i="17"/>
  <c r="U42" i="17"/>
  <c r="U38" i="17"/>
  <c r="W37" i="17"/>
  <c r="J32" i="17"/>
  <c r="L32" i="17" s="1"/>
  <c r="N32" i="17" s="1"/>
  <c r="U30" i="17"/>
  <c r="U29" i="17"/>
  <c r="U26" i="17"/>
  <c r="U21" i="17"/>
  <c r="W13" i="17"/>
  <c r="W10" i="17"/>
  <c r="U6" i="17"/>
  <c r="S58" i="17"/>
  <c r="T81" i="17"/>
  <c r="H59" i="17"/>
  <c r="U2" i="17"/>
  <c r="U9" i="17"/>
  <c r="U17" i="17"/>
  <c r="U25" i="17"/>
  <c r="U33" i="17"/>
  <c r="U41" i="17"/>
  <c r="U49" i="17"/>
  <c r="W3" i="17"/>
  <c r="W11" i="17"/>
  <c r="W19" i="17"/>
  <c r="W27" i="17"/>
  <c r="W35" i="17"/>
  <c r="W43" i="17"/>
  <c r="W51" i="17"/>
  <c r="J24" i="17"/>
  <c r="L24" i="17" s="1"/>
  <c r="N24" i="17" s="1"/>
  <c r="W4" i="17"/>
  <c r="W12" i="17"/>
  <c r="W20" i="17"/>
  <c r="W28" i="17"/>
  <c r="W44" i="17"/>
  <c r="W52" i="17"/>
  <c r="S59" i="17"/>
  <c r="U7" i="17"/>
  <c r="U15" i="17"/>
  <c r="U23" i="17"/>
  <c r="U31" i="17"/>
  <c r="U39" i="17"/>
  <c r="W8" i="17"/>
  <c r="W16" i="17"/>
  <c r="W24" i="17"/>
  <c r="W32" i="17"/>
  <c r="W40" i="17"/>
  <c r="W48" i="17"/>
  <c r="W56" i="17"/>
  <c r="U47" i="17"/>
  <c r="U55" i="17"/>
  <c r="W64" i="17"/>
  <c r="R61" i="17"/>
  <c r="J40" i="17"/>
  <c r="L40" i="17" s="1"/>
  <c r="N40" i="17" s="1"/>
  <c r="J48" i="17"/>
  <c r="L48" i="17" s="1"/>
  <c r="N48" i="17" s="1"/>
  <c r="W66" i="17"/>
  <c r="J56" i="17"/>
  <c r="L56" i="17" s="1"/>
  <c r="N56" i="17" s="1"/>
  <c r="M32" i="17"/>
  <c r="J8" i="17"/>
  <c r="L8" i="17" s="1"/>
  <c r="N8" i="17" s="1"/>
  <c r="J16" i="17"/>
  <c r="L16" i="17" s="1"/>
  <c r="N16" i="17" s="1"/>
  <c r="O15" i="17"/>
  <c r="O47" i="17"/>
  <c r="Q61" i="17"/>
  <c r="X61" i="17" s="1"/>
  <c r="M48" i="17"/>
  <c r="J20" i="17"/>
  <c r="L20" i="17" s="1"/>
  <c r="N20" i="17" s="1"/>
  <c r="M16" i="17"/>
  <c r="O31" i="17"/>
  <c r="M21" i="17"/>
  <c r="M53" i="17"/>
  <c r="O21" i="17"/>
  <c r="O53" i="17"/>
  <c r="J36" i="17"/>
  <c r="L36" i="17" s="1"/>
  <c r="N36" i="17" s="1"/>
  <c r="O7" i="17"/>
  <c r="O23" i="17"/>
  <c r="O39" i="17"/>
  <c r="O55" i="17"/>
  <c r="W65" i="17"/>
  <c r="W67" i="17"/>
  <c r="M5" i="17"/>
  <c r="M37" i="17"/>
  <c r="O5" i="17"/>
  <c r="O37" i="17"/>
  <c r="W73" i="17"/>
  <c r="W75" i="17"/>
  <c r="M8" i="17"/>
  <c r="M24" i="17"/>
  <c r="M40" i="17"/>
  <c r="M56" i="17"/>
  <c r="T61" i="17"/>
  <c r="J4" i="17"/>
  <c r="L4" i="17" s="1"/>
  <c r="N4" i="17" s="1"/>
  <c r="M13" i="17"/>
  <c r="M29" i="17"/>
  <c r="M45" i="17"/>
  <c r="J52" i="17"/>
  <c r="L52" i="17" s="1"/>
  <c r="N52" i="17" s="1"/>
  <c r="O13" i="17"/>
  <c r="O29" i="17"/>
  <c r="O45" i="17"/>
  <c r="W68" i="17"/>
  <c r="W70" i="17"/>
  <c r="W74" i="17"/>
  <c r="W76" i="17"/>
  <c r="W69" i="17"/>
  <c r="O4" i="17"/>
  <c r="M10" i="17"/>
  <c r="O12" i="17"/>
  <c r="M18" i="17"/>
  <c r="O20" i="17"/>
  <c r="M26" i="17"/>
  <c r="O28" i="17"/>
  <c r="M34" i="17"/>
  <c r="O36" i="17"/>
  <c r="M42" i="17"/>
  <c r="O44" i="17"/>
  <c r="M50" i="17"/>
  <c r="O52" i="17"/>
  <c r="O26" i="17"/>
  <c r="M6" i="17"/>
  <c r="M14" i="17"/>
  <c r="M22" i="17"/>
  <c r="M30" i="17"/>
  <c r="M38" i="17"/>
  <c r="M46" i="17"/>
  <c r="M54" i="17"/>
  <c r="O18" i="17"/>
  <c r="O3" i="17"/>
  <c r="M9" i="17"/>
  <c r="O11" i="17"/>
  <c r="M17" i="17"/>
  <c r="O19" i="17"/>
  <c r="M25" i="17"/>
  <c r="O27" i="17"/>
  <c r="M33" i="17"/>
  <c r="O35" i="17"/>
  <c r="M41" i="17"/>
  <c r="O43" i="17"/>
  <c r="M49" i="17"/>
  <c r="O51" i="17"/>
  <c r="O10" i="17"/>
  <c r="O50" i="17"/>
  <c r="M19" i="17"/>
  <c r="M27" i="17"/>
  <c r="M35" i="17"/>
  <c r="M43" i="17"/>
  <c r="O6" i="17"/>
  <c r="M12" i="17"/>
  <c r="O14" i="17"/>
  <c r="O22" i="17"/>
  <c r="M28" i="17"/>
  <c r="O30" i="17"/>
  <c r="O38" i="17"/>
  <c r="M44" i="17"/>
  <c r="O46" i="17"/>
  <c r="O54" i="17"/>
  <c r="O34" i="17"/>
  <c r="O42" i="17"/>
  <c r="W71" i="17"/>
  <c r="M3" i="17"/>
  <c r="M11" i="17"/>
  <c r="M51" i="17"/>
  <c r="W2" i="17"/>
  <c r="M7" i="17"/>
  <c r="O9" i="17"/>
  <c r="M15" i="17"/>
  <c r="O17" i="17"/>
  <c r="M23" i="17"/>
  <c r="O25" i="17"/>
  <c r="M31" i="17"/>
  <c r="O33" i="17"/>
  <c r="M39" i="17"/>
  <c r="O41" i="17"/>
  <c r="M47" i="17"/>
  <c r="O49" i="17"/>
  <c r="M55" i="17"/>
  <c r="W63" i="17"/>
  <c r="AG5" i="16"/>
  <c r="AG11" i="16"/>
  <c r="AG19" i="16"/>
  <c r="AG42" i="16"/>
  <c r="AG60" i="16"/>
  <c r="AG83" i="16" s="1"/>
  <c r="AD82" i="16"/>
  <c r="AG20" i="16"/>
  <c r="AF24" i="16"/>
  <c r="AF25" i="16"/>
  <c r="AF26" i="16"/>
  <c r="AG33" i="16"/>
  <c r="AG43" i="16"/>
  <c r="AE82" i="16"/>
  <c r="AH12" i="16"/>
  <c r="AG21" i="16"/>
  <c r="AH29" i="16"/>
  <c r="AG30" i="16"/>
  <c r="AG34" i="16"/>
  <c r="AF36" i="16"/>
  <c r="AG44" i="16"/>
  <c r="AH58" i="16"/>
  <c r="AH13" i="16"/>
  <c r="AG14" i="16"/>
  <c r="AG22" i="16"/>
  <c r="AG27" i="16"/>
  <c r="AG31" i="16"/>
  <c r="AG35" i="16"/>
  <c r="AF38" i="16"/>
  <c r="AG45" i="16"/>
  <c r="AG47" i="16"/>
  <c r="AG50" i="16"/>
  <c r="AG52" i="16"/>
  <c r="AB60" i="16"/>
  <c r="W83" i="16"/>
  <c r="AB83" i="16" s="1"/>
  <c r="AE60" i="16"/>
  <c r="AG32" i="16"/>
  <c r="Y60" i="16"/>
  <c r="Z60" i="16"/>
  <c r="Z83" i="16" s="1"/>
  <c r="AH6" i="16"/>
  <c r="AH65" i="16"/>
  <c r="AF2" i="16"/>
  <c r="AG15" i="16"/>
  <c r="AG28" i="16"/>
  <c r="AG37" i="16"/>
  <c r="AG48" i="16"/>
  <c r="AG53" i="16"/>
  <c r="AD61" i="16"/>
  <c r="AG2" i="16"/>
  <c r="L18" i="16"/>
  <c r="M18" i="16"/>
  <c r="S81" i="17" l="1"/>
  <c r="W81" i="17" s="1"/>
  <c r="W58" i="17"/>
  <c r="S61" i="17"/>
  <c r="W79" i="17"/>
  <c r="W60" i="17"/>
  <c r="AE83" i="16"/>
  <c r="AH60" i="16"/>
  <c r="Y83" i="16"/>
  <c r="AA60" i="16"/>
  <c r="AA83" i="16" s="1"/>
  <c r="M53" i="16"/>
  <c r="M79" i="16" l="1"/>
  <c r="M78" i="16"/>
  <c r="M77" i="16"/>
  <c r="M76" i="16"/>
  <c r="M75" i="16"/>
  <c r="M74" i="16"/>
  <c r="M73" i="16"/>
  <c r="M72" i="16"/>
  <c r="M71" i="16"/>
  <c r="M69" i="16"/>
  <c r="M68" i="16"/>
  <c r="M67" i="16"/>
  <c r="M66" i="16"/>
  <c r="M65" i="16"/>
  <c r="M58" i="16"/>
  <c r="M56" i="16"/>
  <c r="M55" i="16"/>
  <c r="M52" i="16"/>
  <c r="M51" i="16"/>
  <c r="M50" i="16"/>
  <c r="M48" i="16"/>
  <c r="M47" i="16"/>
  <c r="M46" i="16"/>
  <c r="M45" i="16"/>
  <c r="M44" i="16"/>
  <c r="M43" i="16"/>
  <c r="M42" i="16"/>
  <c r="M41" i="16"/>
  <c r="M40" i="16"/>
  <c r="M39" i="16"/>
  <c r="M37" i="16"/>
  <c r="M36" i="16"/>
  <c r="M35" i="16"/>
  <c r="M34" i="16"/>
  <c r="M33" i="16"/>
  <c r="M32" i="16"/>
  <c r="M31" i="16"/>
  <c r="M30" i="16"/>
  <c r="M29" i="16"/>
  <c r="M28" i="16"/>
  <c r="M27" i="16"/>
  <c r="M26" i="16"/>
  <c r="M25" i="16"/>
  <c r="M24" i="16"/>
  <c r="M22" i="16"/>
  <c r="M21" i="16"/>
  <c r="M19" i="16"/>
  <c r="M17" i="16"/>
  <c r="M16" i="16"/>
  <c r="M15" i="16"/>
  <c r="M14" i="16"/>
  <c r="M13" i="16"/>
  <c r="M12" i="16"/>
  <c r="M11" i="16"/>
  <c r="M10" i="16"/>
  <c r="M9" i="16"/>
  <c r="M8" i="16"/>
  <c r="M7" i="16"/>
  <c r="M6" i="16"/>
  <c r="M5" i="16"/>
  <c r="M3" i="16"/>
  <c r="M2" i="16"/>
  <c r="L79" i="16"/>
  <c r="L78" i="16"/>
  <c r="L77" i="16"/>
  <c r="L76" i="16"/>
  <c r="L75" i="16"/>
  <c r="L74" i="16"/>
  <c r="L73" i="16"/>
  <c r="L72" i="16"/>
  <c r="L71" i="16"/>
  <c r="L70" i="16"/>
  <c r="L69" i="16"/>
  <c r="L68" i="16"/>
  <c r="L67" i="16"/>
  <c r="L66" i="16"/>
  <c r="L65" i="16"/>
  <c r="L58" i="16"/>
  <c r="L57" i="16"/>
  <c r="L56" i="16"/>
  <c r="L55" i="16"/>
  <c r="L53" i="16"/>
  <c r="L52" i="16"/>
  <c r="L51" i="16"/>
  <c r="L50" i="16"/>
  <c r="L48" i="16"/>
  <c r="L47" i="16"/>
  <c r="L46" i="16"/>
  <c r="L45" i="16"/>
  <c r="L44" i="16"/>
  <c r="L43" i="16"/>
  <c r="L42" i="16"/>
  <c r="L41" i="16"/>
  <c r="L40" i="16"/>
  <c r="L39" i="16"/>
  <c r="L37" i="16"/>
  <c r="L36" i="16"/>
  <c r="L35" i="16"/>
  <c r="L34" i="16"/>
  <c r="L33" i="16"/>
  <c r="L32" i="16"/>
  <c r="L31" i="16"/>
  <c r="L30" i="16"/>
  <c r="L29" i="16"/>
  <c r="L28" i="16"/>
  <c r="L27" i="16"/>
  <c r="L26" i="16"/>
  <c r="L25" i="16"/>
  <c r="L24" i="16"/>
  <c r="L22" i="16"/>
  <c r="L21" i="16"/>
  <c r="L20" i="16"/>
  <c r="L19" i="16"/>
  <c r="L17" i="16"/>
  <c r="L16" i="16"/>
  <c r="L15" i="16"/>
  <c r="L14" i="16"/>
  <c r="L13" i="16"/>
  <c r="L12" i="16"/>
  <c r="L11" i="16"/>
  <c r="L10" i="16"/>
  <c r="L9" i="16"/>
  <c r="L8" i="16"/>
  <c r="L7" i="16"/>
  <c r="L6" i="16"/>
  <c r="L5" i="16"/>
  <c r="L4" i="16"/>
  <c r="L3" i="16"/>
  <c r="L2" i="16"/>
  <c r="G56" i="16" l="1"/>
  <c r="I56" i="16" s="1"/>
  <c r="G55" i="16"/>
  <c r="I55" i="16" s="1"/>
  <c r="J56" i="16"/>
  <c r="E56" i="16"/>
  <c r="H56" i="16"/>
  <c r="J55" i="16"/>
  <c r="E55" i="16"/>
  <c r="H55" i="16"/>
  <c r="R56" i="16" l="1"/>
  <c r="R55" i="16"/>
  <c r="Q58" i="16"/>
  <c r="Q57" i="16"/>
  <c r="Q54" i="16"/>
  <c r="Q53" i="16"/>
  <c r="Q52" i="16"/>
  <c r="Q51" i="16"/>
  <c r="Q50" i="16"/>
  <c r="Q49" i="16"/>
  <c r="Q48" i="16"/>
  <c r="Q47" i="16"/>
  <c r="Q46" i="16"/>
  <c r="Q45" i="16"/>
  <c r="Q44" i="16"/>
  <c r="Q43" i="16"/>
  <c r="Q42" i="16"/>
  <c r="Q41" i="16"/>
  <c r="Q40" i="16"/>
  <c r="Q39" i="16"/>
  <c r="Q38" i="16"/>
  <c r="Q37" i="16"/>
  <c r="Q36" i="16"/>
  <c r="Q35" i="16"/>
  <c r="Q34" i="16"/>
  <c r="Q33" i="16"/>
  <c r="Q32" i="16"/>
  <c r="Q31" i="16"/>
  <c r="Q30" i="16"/>
  <c r="Q29" i="16"/>
  <c r="Q28" i="16"/>
  <c r="Q27" i="16"/>
  <c r="Q26" i="16"/>
  <c r="Q25" i="16"/>
  <c r="Q24" i="16"/>
  <c r="Q23" i="16"/>
  <c r="Q22" i="16"/>
  <c r="Q21" i="16"/>
  <c r="Q20" i="16"/>
  <c r="Q19" i="16"/>
  <c r="Q18" i="16"/>
  <c r="Q17" i="16"/>
  <c r="Q16" i="16"/>
  <c r="Q15" i="16"/>
  <c r="Q14" i="16"/>
  <c r="Q13" i="16"/>
  <c r="Q12" i="16"/>
  <c r="Q11" i="16"/>
  <c r="Q10" i="16"/>
  <c r="Q9" i="16"/>
  <c r="Q8" i="16"/>
  <c r="Q7" i="16"/>
  <c r="Q6" i="16"/>
  <c r="Q5" i="16"/>
  <c r="Q4" i="16"/>
  <c r="Q3" i="16"/>
  <c r="Q2" i="16"/>
  <c r="P32" i="16"/>
  <c r="R32" i="16" s="1"/>
  <c r="N32" i="16"/>
  <c r="S29" i="16"/>
  <c r="N29" i="16"/>
  <c r="P29" i="16" s="1"/>
  <c r="R29" i="16" s="1"/>
  <c r="K60" i="16"/>
  <c r="N56" i="16"/>
  <c r="S56" i="16"/>
  <c r="S55" i="16"/>
  <c r="N55" i="16"/>
  <c r="N7" i="16"/>
  <c r="P7" i="16" s="1"/>
  <c r="R7" i="16" s="1"/>
  <c r="O2" i="16"/>
  <c r="O3" i="16"/>
  <c r="O4" i="16"/>
  <c r="O5" i="16"/>
  <c r="O6" i="16"/>
  <c r="O8" i="16"/>
  <c r="O9" i="16"/>
  <c r="O10" i="16"/>
  <c r="O11" i="16"/>
  <c r="O13" i="16"/>
  <c r="O14" i="16"/>
  <c r="O16" i="16"/>
  <c r="O17" i="16"/>
  <c r="O18" i="16"/>
  <c r="O19" i="16"/>
  <c r="O20" i="16"/>
  <c r="O21" i="16"/>
  <c r="O22" i="16"/>
  <c r="O23" i="16"/>
  <c r="O27" i="16"/>
  <c r="O30" i="16"/>
  <c r="O31" i="16"/>
  <c r="O33" i="16"/>
  <c r="O34" i="16"/>
  <c r="O35" i="16"/>
  <c r="O37" i="16"/>
  <c r="O38" i="16"/>
  <c r="O39" i="16"/>
  <c r="O40" i="16"/>
  <c r="O41" i="16"/>
  <c r="O42" i="16"/>
  <c r="O43" i="16"/>
  <c r="O44" i="16"/>
  <c r="O45" i="16"/>
  <c r="O47" i="16"/>
  <c r="O48" i="16"/>
  <c r="O49" i="16"/>
  <c r="O50" i="16"/>
  <c r="O52" i="16"/>
  <c r="O53" i="16"/>
  <c r="O54" i="16"/>
  <c r="O57" i="16"/>
  <c r="O58" i="16"/>
  <c r="S69" i="16" l="1"/>
  <c r="N79" i="16"/>
  <c r="N78" i="16"/>
  <c r="N77" i="16"/>
  <c r="N76" i="16"/>
  <c r="N75" i="16"/>
  <c r="N74" i="16"/>
  <c r="N73" i="16"/>
  <c r="N72" i="16"/>
  <c r="N71" i="16"/>
  <c r="N70" i="16"/>
  <c r="N69" i="16"/>
  <c r="P69" i="16" s="1"/>
  <c r="N68" i="16"/>
  <c r="N67" i="16"/>
  <c r="N66" i="16"/>
  <c r="J69" i="16"/>
  <c r="E69" i="16"/>
  <c r="E31" i="17"/>
  <c r="F31" i="17" s="1"/>
  <c r="E16" i="17"/>
  <c r="F16" i="17" s="1"/>
  <c r="E8" i="17"/>
  <c r="F8" i="17" s="1"/>
  <c r="D79" i="17"/>
  <c r="C79" i="17"/>
  <c r="K78" i="17"/>
  <c r="I78" i="17"/>
  <c r="D78" i="17"/>
  <c r="C78" i="17"/>
  <c r="O76" i="17"/>
  <c r="J76" i="17"/>
  <c r="L76" i="17" s="1"/>
  <c r="G76" i="17"/>
  <c r="E76" i="17"/>
  <c r="F76" i="17" s="1"/>
  <c r="J75" i="17"/>
  <c r="L75" i="17" s="1"/>
  <c r="G75" i="17"/>
  <c r="E75" i="17"/>
  <c r="F75" i="17" s="1"/>
  <c r="O74" i="17"/>
  <c r="G74" i="17"/>
  <c r="E74" i="17"/>
  <c r="F74" i="17" s="1"/>
  <c r="O73" i="17"/>
  <c r="J73" i="17"/>
  <c r="L73" i="17" s="1"/>
  <c r="G73" i="17"/>
  <c r="E73" i="17"/>
  <c r="F73" i="17" s="1"/>
  <c r="O72" i="17"/>
  <c r="J72" i="17"/>
  <c r="L72" i="17" s="1"/>
  <c r="G72" i="17"/>
  <c r="E72" i="17"/>
  <c r="F72" i="17" s="1"/>
  <c r="O71" i="17"/>
  <c r="G71" i="17"/>
  <c r="E71" i="17"/>
  <c r="F71" i="17" s="1"/>
  <c r="J70" i="17"/>
  <c r="L70" i="17" s="1"/>
  <c r="G70" i="17"/>
  <c r="E70" i="17"/>
  <c r="F70" i="17" s="1"/>
  <c r="O69" i="17"/>
  <c r="G69" i="17"/>
  <c r="E69" i="17"/>
  <c r="F69" i="17" s="1"/>
  <c r="J68" i="17"/>
  <c r="L68" i="17" s="1"/>
  <c r="G68" i="17"/>
  <c r="E68" i="17"/>
  <c r="F68" i="17" s="1"/>
  <c r="J67" i="17"/>
  <c r="L67" i="17" s="1"/>
  <c r="G67" i="17"/>
  <c r="E67" i="17"/>
  <c r="F67" i="17" s="1"/>
  <c r="O66" i="17"/>
  <c r="G66" i="17"/>
  <c r="E66" i="17"/>
  <c r="F66" i="17" s="1"/>
  <c r="O65" i="17"/>
  <c r="J65" i="17"/>
  <c r="L65" i="17" s="1"/>
  <c r="G65" i="17"/>
  <c r="E65" i="17"/>
  <c r="F65" i="17" s="1"/>
  <c r="G64" i="17"/>
  <c r="E64" i="17"/>
  <c r="F64" i="17" s="1"/>
  <c r="H63" i="17"/>
  <c r="G63" i="17"/>
  <c r="E63" i="17"/>
  <c r="F63" i="17" s="1"/>
  <c r="D59" i="17"/>
  <c r="C59" i="17"/>
  <c r="X59" i="17" s="1"/>
  <c r="K58" i="17"/>
  <c r="D58" i="17"/>
  <c r="C58" i="17"/>
  <c r="X58" i="17" s="1"/>
  <c r="B58" i="17"/>
  <c r="E56" i="17"/>
  <c r="F56" i="17" s="1"/>
  <c r="E55" i="17"/>
  <c r="F55" i="17" s="1"/>
  <c r="E54" i="17"/>
  <c r="F54" i="17" s="1"/>
  <c r="E53" i="17"/>
  <c r="F53" i="17" s="1"/>
  <c r="E52" i="17"/>
  <c r="F52" i="17" s="1"/>
  <c r="E5" i="17"/>
  <c r="F5" i="17" s="1"/>
  <c r="E51" i="17"/>
  <c r="F51" i="17" s="1"/>
  <c r="E50" i="17"/>
  <c r="F50" i="17" s="1"/>
  <c r="E49" i="17"/>
  <c r="F49" i="17" s="1"/>
  <c r="E48" i="17"/>
  <c r="F48" i="17" s="1"/>
  <c r="E47" i="17"/>
  <c r="F47" i="17" s="1"/>
  <c r="E46" i="17"/>
  <c r="F46" i="17" s="1"/>
  <c r="E45" i="17"/>
  <c r="F45" i="17" s="1"/>
  <c r="E44" i="17"/>
  <c r="F44" i="17" s="1"/>
  <c r="E43" i="17"/>
  <c r="F43" i="17" s="1"/>
  <c r="E42" i="17"/>
  <c r="F42" i="17" s="1"/>
  <c r="E41" i="17"/>
  <c r="F41" i="17" s="1"/>
  <c r="E40" i="17"/>
  <c r="F40" i="17" s="1"/>
  <c r="E39" i="17"/>
  <c r="F39" i="17" s="1"/>
  <c r="E38" i="17"/>
  <c r="F38" i="17" s="1"/>
  <c r="E37" i="17"/>
  <c r="F37" i="17" s="1"/>
  <c r="E36" i="17"/>
  <c r="F36" i="17" s="1"/>
  <c r="E35" i="17"/>
  <c r="F35" i="17" s="1"/>
  <c r="E34" i="17"/>
  <c r="F34" i="17" s="1"/>
  <c r="E33" i="17"/>
  <c r="F33" i="17" s="1"/>
  <c r="E32" i="17"/>
  <c r="F32" i="17" s="1"/>
  <c r="E30" i="17"/>
  <c r="F30" i="17" s="1"/>
  <c r="F29" i="17"/>
  <c r="E28" i="17"/>
  <c r="F28" i="17" s="1"/>
  <c r="E27" i="17"/>
  <c r="F27" i="17" s="1"/>
  <c r="E26" i="17"/>
  <c r="F26" i="17" s="1"/>
  <c r="E25" i="17"/>
  <c r="F25" i="17" s="1"/>
  <c r="E24" i="17"/>
  <c r="F24" i="17" s="1"/>
  <c r="E23" i="17"/>
  <c r="F23" i="17" s="1"/>
  <c r="E22" i="17"/>
  <c r="F22" i="17" s="1"/>
  <c r="E21" i="17"/>
  <c r="F21" i="17" s="1"/>
  <c r="E20" i="17"/>
  <c r="F20" i="17" s="1"/>
  <c r="E19" i="17"/>
  <c r="F19" i="17" s="1"/>
  <c r="E18" i="17"/>
  <c r="F18" i="17" s="1"/>
  <c r="E17" i="17"/>
  <c r="F17" i="17" s="1"/>
  <c r="E15" i="17"/>
  <c r="F15" i="17" s="1"/>
  <c r="E14" i="17"/>
  <c r="F14" i="17" s="1"/>
  <c r="E13" i="17"/>
  <c r="F13" i="17" s="1"/>
  <c r="E12" i="17"/>
  <c r="F12" i="17" s="1"/>
  <c r="E11" i="17"/>
  <c r="F11" i="17" s="1"/>
  <c r="E10" i="17"/>
  <c r="F10" i="17" s="1"/>
  <c r="E9" i="17"/>
  <c r="F9" i="17" s="1"/>
  <c r="E7" i="17"/>
  <c r="F7" i="17" s="1"/>
  <c r="E6" i="17"/>
  <c r="F6" i="17" s="1"/>
  <c r="E4" i="17"/>
  <c r="F4" i="17" s="1"/>
  <c r="E3" i="17"/>
  <c r="F3" i="17" s="1"/>
  <c r="J2" i="17"/>
  <c r="L2" i="17" s="1"/>
  <c r="L59" i="17" s="1"/>
  <c r="E2" i="17"/>
  <c r="F2" i="17" s="1"/>
  <c r="V58" i="17" l="1"/>
  <c r="U58" i="17"/>
  <c r="B81" i="17"/>
  <c r="F79" i="17"/>
  <c r="D81" i="17"/>
  <c r="J63" i="17"/>
  <c r="L63" i="17" s="1"/>
  <c r="H79" i="17"/>
  <c r="F59" i="17"/>
  <c r="K81" i="17"/>
  <c r="O70" i="17"/>
  <c r="O68" i="17"/>
  <c r="G59" i="17"/>
  <c r="I58" i="17"/>
  <c r="I81" i="17" s="1"/>
  <c r="M2" i="17"/>
  <c r="O2" i="17"/>
  <c r="J66" i="17"/>
  <c r="L66" i="17" s="1"/>
  <c r="O67" i="17"/>
  <c r="E78" i="17"/>
  <c r="G58" i="17"/>
  <c r="J74" i="17"/>
  <c r="L74" i="17" s="1"/>
  <c r="O75" i="17"/>
  <c r="O63" i="17"/>
  <c r="O64" i="17"/>
  <c r="H78" i="17"/>
  <c r="O78" i="17" s="1"/>
  <c r="E58" i="17"/>
  <c r="H58" i="17"/>
  <c r="J64" i="17"/>
  <c r="N2" i="17"/>
  <c r="J71" i="17"/>
  <c r="L71" i="17" s="1"/>
  <c r="C81" i="17"/>
  <c r="X81" i="17" s="1"/>
  <c r="F78" i="17"/>
  <c r="J69" i="17"/>
  <c r="L69" i="17" s="1"/>
  <c r="G78" i="17"/>
  <c r="G81" i="17" l="1"/>
  <c r="E81" i="17"/>
  <c r="J58" i="17"/>
  <c r="L64" i="17"/>
  <c r="J78" i="17"/>
  <c r="L58" i="17"/>
  <c r="N58" i="17" s="1"/>
  <c r="N81" i="17" s="1"/>
  <c r="M58" i="17"/>
  <c r="M81" i="17" s="1"/>
  <c r="H81" i="17"/>
  <c r="O81" i="17" s="1"/>
  <c r="O58" i="17"/>
  <c r="F58" i="17"/>
  <c r="L78" i="17" l="1"/>
  <c r="L81" i="17" s="1"/>
  <c r="L79" i="17"/>
  <c r="J81" i="17"/>
  <c r="F81" i="17"/>
  <c r="C81" i="16" l="1"/>
  <c r="P75" i="16"/>
  <c r="D82" i="16" l="1"/>
  <c r="C82" i="16"/>
  <c r="O81" i="16"/>
  <c r="M81" i="16"/>
  <c r="F81" i="16"/>
  <c r="D81" i="16"/>
  <c r="S79" i="16"/>
  <c r="P79" i="16"/>
  <c r="J79" i="16"/>
  <c r="E79" i="16"/>
  <c r="G79" i="16" s="1"/>
  <c r="S78" i="16"/>
  <c r="J78" i="16"/>
  <c r="E78" i="16"/>
  <c r="G78" i="16" s="1"/>
  <c r="S77" i="16"/>
  <c r="J77" i="16"/>
  <c r="E77" i="16"/>
  <c r="G77" i="16" s="1"/>
  <c r="S76" i="16"/>
  <c r="P76" i="16"/>
  <c r="J76" i="16"/>
  <c r="E76" i="16"/>
  <c r="G76" i="16" s="1"/>
  <c r="S75" i="16"/>
  <c r="J75" i="16"/>
  <c r="E75" i="16"/>
  <c r="G75" i="16" s="1"/>
  <c r="P74" i="16"/>
  <c r="J74" i="16"/>
  <c r="E74" i="16"/>
  <c r="G74" i="16" s="1"/>
  <c r="S73" i="16"/>
  <c r="J73" i="16"/>
  <c r="E73" i="16"/>
  <c r="G73" i="16" s="1"/>
  <c r="S72" i="16"/>
  <c r="J72" i="16"/>
  <c r="E72" i="16"/>
  <c r="G72" i="16" s="1"/>
  <c r="S71" i="16"/>
  <c r="J71" i="16"/>
  <c r="E71" i="16"/>
  <c r="G71" i="16" s="1"/>
  <c r="S70" i="16"/>
  <c r="J70" i="16"/>
  <c r="E70" i="16"/>
  <c r="G70" i="16" s="1"/>
  <c r="J68" i="16"/>
  <c r="E68" i="16"/>
  <c r="G68" i="16" s="1"/>
  <c r="S67" i="16"/>
  <c r="P67" i="16"/>
  <c r="J67" i="16"/>
  <c r="E67" i="16"/>
  <c r="G67" i="16" s="1"/>
  <c r="S66" i="16"/>
  <c r="J66" i="16"/>
  <c r="E66" i="16"/>
  <c r="G66" i="16" s="1"/>
  <c r="J65" i="16"/>
  <c r="E65" i="16"/>
  <c r="G65" i="16" s="1"/>
  <c r="D61" i="16"/>
  <c r="C61" i="16"/>
  <c r="O60" i="16"/>
  <c r="F60" i="16"/>
  <c r="D60" i="16"/>
  <c r="C60" i="16"/>
  <c r="B60" i="16"/>
  <c r="J58" i="16"/>
  <c r="H58" i="16"/>
  <c r="E58" i="16"/>
  <c r="G58" i="16" s="1"/>
  <c r="I58" i="16" s="1"/>
  <c r="S57" i="16"/>
  <c r="N57" i="16"/>
  <c r="P57" i="16" s="1"/>
  <c r="R57" i="16" s="1"/>
  <c r="J57" i="16"/>
  <c r="H57" i="16"/>
  <c r="E57" i="16"/>
  <c r="G57" i="16" s="1"/>
  <c r="I57" i="16" s="1"/>
  <c r="S54" i="16"/>
  <c r="J54" i="16"/>
  <c r="H54" i="16"/>
  <c r="E54" i="16"/>
  <c r="G54" i="16" s="1"/>
  <c r="I54" i="16" s="1"/>
  <c r="S53" i="16"/>
  <c r="N53" i="16"/>
  <c r="P53" i="16" s="1"/>
  <c r="R53" i="16" s="1"/>
  <c r="J53" i="16"/>
  <c r="H53" i="16"/>
  <c r="E53" i="16"/>
  <c r="G53" i="16" s="1"/>
  <c r="I53" i="16" s="1"/>
  <c r="S52" i="16"/>
  <c r="J52" i="16"/>
  <c r="H52" i="16"/>
  <c r="E52" i="16"/>
  <c r="G52" i="16" s="1"/>
  <c r="I52" i="16" s="1"/>
  <c r="S51" i="16"/>
  <c r="N51" i="16"/>
  <c r="P51" i="16" s="1"/>
  <c r="R51" i="16" s="1"/>
  <c r="J51" i="16"/>
  <c r="H51" i="16"/>
  <c r="E51" i="16"/>
  <c r="G51" i="16" s="1"/>
  <c r="I51" i="16" s="1"/>
  <c r="S50" i="16"/>
  <c r="J50" i="16"/>
  <c r="H50" i="16"/>
  <c r="E50" i="16"/>
  <c r="G50" i="16" s="1"/>
  <c r="I50" i="16" s="1"/>
  <c r="N49" i="16"/>
  <c r="P49" i="16" s="1"/>
  <c r="R49" i="16" s="1"/>
  <c r="J49" i="16"/>
  <c r="H49" i="16"/>
  <c r="E49" i="16"/>
  <c r="G49" i="16" s="1"/>
  <c r="I49" i="16" s="1"/>
  <c r="S48" i="16"/>
  <c r="J48" i="16"/>
  <c r="H48" i="16"/>
  <c r="E48" i="16"/>
  <c r="G48" i="16" s="1"/>
  <c r="I48" i="16" s="1"/>
  <c r="S47" i="16"/>
  <c r="J47" i="16"/>
  <c r="H47" i="16"/>
  <c r="E47" i="16"/>
  <c r="G47" i="16" s="1"/>
  <c r="I47" i="16" s="1"/>
  <c r="J46" i="16"/>
  <c r="H46" i="16"/>
  <c r="E46" i="16"/>
  <c r="G46" i="16" s="1"/>
  <c r="I46" i="16" s="1"/>
  <c r="S45" i="16"/>
  <c r="N45" i="16"/>
  <c r="P45" i="16" s="1"/>
  <c r="R45" i="16" s="1"/>
  <c r="J45" i="16"/>
  <c r="H45" i="16"/>
  <c r="E45" i="16"/>
  <c r="G45" i="16" s="1"/>
  <c r="I45" i="16" s="1"/>
  <c r="M60" i="16"/>
  <c r="J44" i="16"/>
  <c r="H44" i="16"/>
  <c r="E44" i="16"/>
  <c r="G44" i="16" s="1"/>
  <c r="I44" i="16" s="1"/>
  <c r="J43" i="16"/>
  <c r="H43" i="16"/>
  <c r="E43" i="16"/>
  <c r="G43" i="16" s="1"/>
  <c r="I43" i="16" s="1"/>
  <c r="S42" i="16"/>
  <c r="N42" i="16"/>
  <c r="P42" i="16" s="1"/>
  <c r="R42" i="16" s="1"/>
  <c r="J42" i="16"/>
  <c r="H42" i="16"/>
  <c r="E42" i="16"/>
  <c r="G42" i="16" s="1"/>
  <c r="I42" i="16" s="1"/>
  <c r="S41" i="16"/>
  <c r="J41" i="16"/>
  <c r="H41" i="16"/>
  <c r="E41" i="16"/>
  <c r="G41" i="16" s="1"/>
  <c r="I41" i="16" s="1"/>
  <c r="S40" i="16"/>
  <c r="N40" i="16"/>
  <c r="P40" i="16" s="1"/>
  <c r="R40" i="16" s="1"/>
  <c r="J40" i="16"/>
  <c r="H40" i="16"/>
  <c r="E40" i="16"/>
  <c r="G40" i="16" s="1"/>
  <c r="I40" i="16" s="1"/>
  <c r="S39" i="16"/>
  <c r="N39" i="16"/>
  <c r="P39" i="16" s="1"/>
  <c r="R39" i="16" s="1"/>
  <c r="J39" i="16"/>
  <c r="H39" i="16"/>
  <c r="E39" i="16"/>
  <c r="G39" i="16" s="1"/>
  <c r="I39" i="16" s="1"/>
  <c r="S38" i="16"/>
  <c r="N38" i="16"/>
  <c r="P38" i="16" s="1"/>
  <c r="R38" i="16" s="1"/>
  <c r="J38" i="16"/>
  <c r="H38" i="16"/>
  <c r="E38" i="16"/>
  <c r="G38" i="16" s="1"/>
  <c r="I38" i="16" s="1"/>
  <c r="N37" i="16"/>
  <c r="P37" i="16" s="1"/>
  <c r="R37" i="16" s="1"/>
  <c r="J37" i="16"/>
  <c r="H37" i="16"/>
  <c r="E37" i="16"/>
  <c r="G37" i="16" s="1"/>
  <c r="I37" i="16" s="1"/>
  <c r="J36" i="16"/>
  <c r="H36" i="16"/>
  <c r="E36" i="16"/>
  <c r="G36" i="16" s="1"/>
  <c r="I36" i="16" s="1"/>
  <c r="N35" i="16"/>
  <c r="P35" i="16" s="1"/>
  <c r="R35" i="16" s="1"/>
  <c r="J35" i="16"/>
  <c r="H35" i="16"/>
  <c r="E35" i="16"/>
  <c r="G35" i="16" s="1"/>
  <c r="I35" i="16" s="1"/>
  <c r="S34" i="16"/>
  <c r="N34" i="16"/>
  <c r="R34" i="16" s="1"/>
  <c r="J34" i="16"/>
  <c r="H34" i="16"/>
  <c r="E34" i="16"/>
  <c r="G34" i="16" s="1"/>
  <c r="I34" i="16" s="1"/>
  <c r="S33" i="16"/>
  <c r="N33" i="16"/>
  <c r="P33" i="16" s="1"/>
  <c r="R33" i="16" s="1"/>
  <c r="J33" i="16"/>
  <c r="H33" i="16"/>
  <c r="E33" i="16"/>
  <c r="G33" i="16" s="1"/>
  <c r="I33" i="16" s="1"/>
  <c r="S31" i="16"/>
  <c r="N31" i="16"/>
  <c r="P31" i="16" s="1"/>
  <c r="R31" i="16" s="1"/>
  <c r="J31" i="16"/>
  <c r="H31" i="16"/>
  <c r="E31" i="16"/>
  <c r="G31" i="16" s="1"/>
  <c r="I31" i="16" s="1"/>
  <c r="S30" i="16"/>
  <c r="J30" i="16"/>
  <c r="H30" i="16"/>
  <c r="E30" i="16"/>
  <c r="G30" i="16" s="1"/>
  <c r="I30" i="16" s="1"/>
  <c r="N28" i="16"/>
  <c r="P28" i="16" s="1"/>
  <c r="R28" i="16" s="1"/>
  <c r="J28" i="16"/>
  <c r="H28" i="16"/>
  <c r="E28" i="16"/>
  <c r="G28" i="16" s="1"/>
  <c r="I28" i="16" s="1"/>
  <c r="S27" i="16"/>
  <c r="N27" i="16"/>
  <c r="P27" i="16" s="1"/>
  <c r="R27" i="16" s="1"/>
  <c r="J27" i="16"/>
  <c r="H27" i="16"/>
  <c r="E27" i="16"/>
  <c r="G27" i="16" s="1"/>
  <c r="I27" i="16" s="1"/>
  <c r="S26" i="16"/>
  <c r="J26" i="16"/>
  <c r="H26" i="16"/>
  <c r="E26" i="16"/>
  <c r="G26" i="16" s="1"/>
  <c r="I26" i="16" s="1"/>
  <c r="J25" i="16"/>
  <c r="H25" i="16"/>
  <c r="E25" i="16"/>
  <c r="G25" i="16" s="1"/>
  <c r="I25" i="16" s="1"/>
  <c r="J24" i="16"/>
  <c r="H24" i="16"/>
  <c r="E24" i="16"/>
  <c r="G24" i="16" s="1"/>
  <c r="I24" i="16" s="1"/>
  <c r="J23" i="16"/>
  <c r="H23" i="16"/>
  <c r="G23" i="16"/>
  <c r="I23" i="16" s="1"/>
  <c r="S22" i="16"/>
  <c r="N22" i="16"/>
  <c r="P22" i="16" s="1"/>
  <c r="R22" i="16" s="1"/>
  <c r="J22" i="16"/>
  <c r="H22" i="16"/>
  <c r="E22" i="16"/>
  <c r="G22" i="16" s="1"/>
  <c r="I22" i="16" s="1"/>
  <c r="J21" i="16"/>
  <c r="H21" i="16"/>
  <c r="E21" i="16"/>
  <c r="G21" i="16" s="1"/>
  <c r="I21" i="16" s="1"/>
  <c r="S20" i="16"/>
  <c r="N20" i="16"/>
  <c r="P20" i="16" s="1"/>
  <c r="R20" i="16" s="1"/>
  <c r="J20" i="16"/>
  <c r="H20" i="16"/>
  <c r="E20" i="16"/>
  <c r="G20" i="16" s="1"/>
  <c r="I20" i="16" s="1"/>
  <c r="S19" i="16"/>
  <c r="N19" i="16"/>
  <c r="P19" i="16" s="1"/>
  <c r="R19" i="16" s="1"/>
  <c r="J19" i="16"/>
  <c r="H19" i="16"/>
  <c r="E19" i="16"/>
  <c r="G19" i="16" s="1"/>
  <c r="I19" i="16" s="1"/>
  <c r="N18" i="16"/>
  <c r="P18" i="16" s="1"/>
  <c r="R18" i="16" s="1"/>
  <c r="J18" i="16"/>
  <c r="H18" i="16"/>
  <c r="E18" i="16"/>
  <c r="G18" i="16" s="1"/>
  <c r="I18" i="16" s="1"/>
  <c r="J17" i="16"/>
  <c r="H17" i="16"/>
  <c r="E17" i="16"/>
  <c r="G17" i="16" s="1"/>
  <c r="I17" i="16" s="1"/>
  <c r="J16" i="16"/>
  <c r="H16" i="16"/>
  <c r="E16" i="16"/>
  <c r="G16" i="16" s="1"/>
  <c r="I16" i="16" s="1"/>
  <c r="N15" i="16"/>
  <c r="P15" i="16" s="1"/>
  <c r="R15" i="16" s="1"/>
  <c r="J15" i="16"/>
  <c r="H15" i="16"/>
  <c r="E15" i="16"/>
  <c r="G15" i="16" s="1"/>
  <c r="I15" i="16" s="1"/>
  <c r="S14" i="16"/>
  <c r="J14" i="16"/>
  <c r="H14" i="16"/>
  <c r="E14" i="16"/>
  <c r="G14" i="16" s="1"/>
  <c r="I14" i="16" s="1"/>
  <c r="J13" i="16"/>
  <c r="H13" i="16"/>
  <c r="E13" i="16"/>
  <c r="G13" i="16" s="1"/>
  <c r="I13" i="16" s="1"/>
  <c r="J12" i="16"/>
  <c r="H12" i="16"/>
  <c r="E12" i="16"/>
  <c r="G12" i="16" s="1"/>
  <c r="I12" i="16" s="1"/>
  <c r="J11" i="16"/>
  <c r="H11" i="16"/>
  <c r="E11" i="16"/>
  <c r="G11" i="16" s="1"/>
  <c r="I11" i="16" s="1"/>
  <c r="J10" i="16"/>
  <c r="H10" i="16"/>
  <c r="E10" i="16"/>
  <c r="G10" i="16" s="1"/>
  <c r="I10" i="16" s="1"/>
  <c r="S9" i="16"/>
  <c r="N9" i="16"/>
  <c r="P9" i="16" s="1"/>
  <c r="R9" i="16" s="1"/>
  <c r="J9" i="16"/>
  <c r="H9" i="16"/>
  <c r="E9" i="16"/>
  <c r="G9" i="16" s="1"/>
  <c r="I9" i="16" s="1"/>
  <c r="S8" i="16"/>
  <c r="J8" i="16"/>
  <c r="H8" i="16"/>
  <c r="E8" i="16"/>
  <c r="G8" i="16" s="1"/>
  <c r="I8" i="16" s="1"/>
  <c r="S6" i="16"/>
  <c r="N6" i="16"/>
  <c r="P6" i="16" s="1"/>
  <c r="R6" i="16" s="1"/>
  <c r="J6" i="16"/>
  <c r="H6" i="16"/>
  <c r="E6" i="16"/>
  <c r="G6" i="16" s="1"/>
  <c r="I6" i="16" s="1"/>
  <c r="J5" i="16"/>
  <c r="H5" i="16"/>
  <c r="E5" i="16"/>
  <c r="G5" i="16" s="1"/>
  <c r="I5" i="16" s="1"/>
  <c r="S4" i="16"/>
  <c r="J4" i="16"/>
  <c r="H4" i="16"/>
  <c r="E4" i="16"/>
  <c r="G4" i="16" s="1"/>
  <c r="I4" i="16" s="1"/>
  <c r="S3" i="16"/>
  <c r="J3" i="16"/>
  <c r="H3" i="16"/>
  <c r="E3" i="16"/>
  <c r="G3" i="16" s="1"/>
  <c r="I3" i="16" s="1"/>
  <c r="S2" i="16"/>
  <c r="J2" i="16"/>
  <c r="H2" i="16"/>
  <c r="E2" i="16"/>
  <c r="G2" i="16" s="1"/>
  <c r="I2" i="16" s="1"/>
  <c r="F83" i="16" l="1"/>
  <c r="S36" i="16"/>
  <c r="P72" i="16"/>
  <c r="J81" i="16"/>
  <c r="P78" i="16"/>
  <c r="S5" i="16"/>
  <c r="S49" i="16"/>
  <c r="N26" i="16"/>
  <c r="P26" i="16" s="1"/>
  <c r="R26" i="16" s="1"/>
  <c r="N41" i="16"/>
  <c r="P41" i="16" s="1"/>
  <c r="R41" i="16" s="1"/>
  <c r="S15" i="16"/>
  <c r="S28" i="16"/>
  <c r="P73" i="16"/>
  <c r="P70" i="16"/>
  <c r="S74" i="16"/>
  <c r="P66" i="16"/>
  <c r="N48" i="16"/>
  <c r="P48" i="16" s="1"/>
  <c r="R48" i="16" s="1"/>
  <c r="D83" i="16"/>
  <c r="N50" i="16"/>
  <c r="P50" i="16" s="1"/>
  <c r="R50" i="16" s="1"/>
  <c r="N52" i="16"/>
  <c r="P52" i="16" s="1"/>
  <c r="R52" i="16" s="1"/>
  <c r="N54" i="16"/>
  <c r="P54" i="16" s="1"/>
  <c r="R54" i="16" s="1"/>
  <c r="S35" i="16"/>
  <c r="N36" i="16"/>
  <c r="P36" i="16" s="1"/>
  <c r="R36" i="16" s="1"/>
  <c r="N30" i="16"/>
  <c r="P30" i="16" s="1"/>
  <c r="R30" i="16" s="1"/>
  <c r="N21" i="16"/>
  <c r="P21" i="16" s="1"/>
  <c r="R21" i="16" s="1"/>
  <c r="S21" i="16"/>
  <c r="S17" i="16"/>
  <c r="N16" i="16"/>
  <c r="P16" i="16" s="1"/>
  <c r="R16" i="16" s="1"/>
  <c r="S16" i="16"/>
  <c r="N14" i="16"/>
  <c r="P14" i="16" s="1"/>
  <c r="R14" i="16" s="1"/>
  <c r="N5" i="16"/>
  <c r="P5" i="16" s="1"/>
  <c r="R5" i="16" s="1"/>
  <c r="J61" i="16"/>
  <c r="H60" i="16"/>
  <c r="H83" i="16" s="1"/>
  <c r="E60" i="16"/>
  <c r="J60" i="16"/>
  <c r="M83" i="16"/>
  <c r="S10" i="16"/>
  <c r="N10" i="16"/>
  <c r="P10" i="16" s="1"/>
  <c r="R10" i="16" s="1"/>
  <c r="N44" i="16"/>
  <c r="P44" i="16" s="1"/>
  <c r="R44" i="16" s="1"/>
  <c r="N4" i="16"/>
  <c r="P4" i="16" s="1"/>
  <c r="R4" i="16" s="1"/>
  <c r="N24" i="16"/>
  <c r="P24" i="16" s="1"/>
  <c r="R24" i="16" s="1"/>
  <c r="S37" i="16"/>
  <c r="P71" i="16"/>
  <c r="S18" i="16"/>
  <c r="N3" i="16"/>
  <c r="P3" i="16" s="1"/>
  <c r="R3" i="16" s="1"/>
  <c r="S44" i="16"/>
  <c r="S13" i="16"/>
  <c r="S24" i="16"/>
  <c r="L60" i="16"/>
  <c r="Q60" i="16" s="1"/>
  <c r="N2" i="16"/>
  <c r="G81" i="16"/>
  <c r="S43" i="16"/>
  <c r="N43" i="16"/>
  <c r="P43" i="16" s="1"/>
  <c r="R43" i="16" s="1"/>
  <c r="N8" i="16"/>
  <c r="P8" i="16" s="1"/>
  <c r="R8" i="16" s="1"/>
  <c r="S12" i="16"/>
  <c r="N12" i="16"/>
  <c r="P12" i="16" s="1"/>
  <c r="R12" i="16" s="1"/>
  <c r="S68" i="16"/>
  <c r="P68" i="16"/>
  <c r="L81" i="16"/>
  <c r="S81" i="16" s="1"/>
  <c r="O83" i="16"/>
  <c r="S11" i="16"/>
  <c r="S58" i="16"/>
  <c r="N11" i="16"/>
  <c r="P11" i="16" s="1"/>
  <c r="R11" i="16" s="1"/>
  <c r="N13" i="16"/>
  <c r="P13" i="16" s="1"/>
  <c r="R13" i="16" s="1"/>
  <c r="N47" i="16"/>
  <c r="P47" i="16" s="1"/>
  <c r="R47" i="16" s="1"/>
  <c r="N58" i="16"/>
  <c r="P58" i="16" s="1"/>
  <c r="R58" i="16" s="1"/>
  <c r="P77" i="16"/>
  <c r="C83" i="16"/>
  <c r="S23" i="16"/>
  <c r="N25" i="16"/>
  <c r="P25" i="16" s="1"/>
  <c r="R25" i="16" s="1"/>
  <c r="N17" i="16"/>
  <c r="P17" i="16" s="1"/>
  <c r="R17" i="16" s="1"/>
  <c r="N23" i="16"/>
  <c r="P23" i="16" s="1"/>
  <c r="R23" i="16" s="1"/>
  <c r="N46" i="16"/>
  <c r="P46" i="16" s="1"/>
  <c r="R46" i="16" s="1"/>
  <c r="S25" i="16"/>
  <c r="S46" i="16"/>
  <c r="E81" i="16"/>
  <c r="S65" i="16"/>
  <c r="N65" i="16"/>
  <c r="AB85" i="15"/>
  <c r="AB79" i="15"/>
  <c r="AB67" i="15"/>
  <c r="Z93" i="15"/>
  <c r="Z95" i="15" s="1"/>
  <c r="J83" i="16" l="1"/>
  <c r="E83" i="16"/>
  <c r="P2" i="16"/>
  <c r="R2" i="16" s="1"/>
  <c r="N60" i="16"/>
  <c r="Q83" i="16"/>
  <c r="L83" i="16"/>
  <c r="S83" i="16" s="1"/>
  <c r="P65" i="16"/>
  <c r="P81" i="16" s="1"/>
  <c r="N81" i="16"/>
  <c r="G60" i="16"/>
  <c r="S60" i="16"/>
  <c r="O72" i="13"/>
  <c r="I60" i="16" l="1"/>
  <c r="I83" i="16" s="1"/>
  <c r="G83" i="16"/>
  <c r="N83" i="16"/>
  <c r="P60" i="16"/>
  <c r="Y93" i="15"/>
  <c r="P83" i="16" l="1"/>
  <c r="R60" i="16"/>
  <c r="R83" i="16" s="1"/>
  <c r="U91" i="15"/>
  <c r="U90" i="15"/>
  <c r="U89" i="15"/>
  <c r="U88" i="15"/>
  <c r="U87" i="15"/>
  <c r="X87" i="15" s="1"/>
  <c r="U86" i="15"/>
  <c r="U85" i="15"/>
  <c r="U84" i="15"/>
  <c r="U83" i="15"/>
  <c r="U82" i="15"/>
  <c r="U81" i="15"/>
  <c r="U80" i="15"/>
  <c r="U79" i="15"/>
  <c r="U78" i="15"/>
  <c r="U77" i="15"/>
  <c r="U76" i="15"/>
  <c r="U75" i="15"/>
  <c r="S91" i="15"/>
  <c r="W91" i="15" s="1"/>
  <c r="S90" i="15"/>
  <c r="W90" i="15" s="1"/>
  <c r="X90" i="15" s="1"/>
  <c r="AB90" i="15" s="1"/>
  <c r="S89" i="15"/>
  <c r="W89" i="15" s="1"/>
  <c r="X89" i="15" s="1"/>
  <c r="AB89" i="15" s="1"/>
  <c r="S88" i="15"/>
  <c r="W88" i="15" s="1"/>
  <c r="S87" i="15"/>
  <c r="S86" i="15"/>
  <c r="W86" i="15" s="1"/>
  <c r="X86" i="15" s="1"/>
  <c r="AB86" i="15" s="1"/>
  <c r="S85" i="15"/>
  <c r="W85" i="15" s="1"/>
  <c r="S84" i="15"/>
  <c r="W84" i="15" s="1"/>
  <c r="X84" i="15" s="1"/>
  <c r="AB84" i="15" s="1"/>
  <c r="S83" i="15"/>
  <c r="W83" i="15" s="1"/>
  <c r="S82" i="15"/>
  <c r="W82" i="15" s="1"/>
  <c r="S81" i="15"/>
  <c r="W81" i="15" s="1"/>
  <c r="X81" i="15" s="1"/>
  <c r="AB81" i="15" s="1"/>
  <c r="S80" i="15"/>
  <c r="W80" i="15" s="1"/>
  <c r="S79" i="15"/>
  <c r="W79" i="15" s="1"/>
  <c r="S78" i="15"/>
  <c r="W78" i="15" s="1"/>
  <c r="X78" i="15" s="1"/>
  <c r="S77" i="15"/>
  <c r="W77" i="15" s="1"/>
  <c r="S76" i="15"/>
  <c r="W76" i="15" s="1"/>
  <c r="X76" i="15" s="1"/>
  <c r="AB76" i="15" s="1"/>
  <c r="S75" i="15"/>
  <c r="W75" i="15" s="1"/>
  <c r="U68" i="15"/>
  <c r="U67" i="15"/>
  <c r="U66" i="15"/>
  <c r="U65" i="15"/>
  <c r="U64" i="15"/>
  <c r="U63" i="15"/>
  <c r="U62" i="15"/>
  <c r="U61" i="15"/>
  <c r="U60" i="15"/>
  <c r="U59" i="15"/>
  <c r="U58" i="15"/>
  <c r="U57" i="15"/>
  <c r="U56" i="15"/>
  <c r="U55" i="15"/>
  <c r="U54" i="15"/>
  <c r="U53" i="15"/>
  <c r="U52" i="15"/>
  <c r="U51" i="15"/>
  <c r="U50" i="15"/>
  <c r="U49" i="15"/>
  <c r="U48" i="15"/>
  <c r="U47" i="15"/>
  <c r="U46" i="15"/>
  <c r="U45" i="15"/>
  <c r="U44" i="15"/>
  <c r="U43" i="15"/>
  <c r="U42" i="15"/>
  <c r="U41" i="15"/>
  <c r="U40" i="15"/>
  <c r="U39" i="15"/>
  <c r="U38" i="15"/>
  <c r="U37" i="15"/>
  <c r="U36" i="15"/>
  <c r="U35" i="15"/>
  <c r="U34" i="15"/>
  <c r="U33" i="15"/>
  <c r="U32" i="15"/>
  <c r="U31" i="15"/>
  <c r="U30" i="15"/>
  <c r="U29" i="15"/>
  <c r="U28" i="15"/>
  <c r="U27" i="15"/>
  <c r="U26" i="15"/>
  <c r="U25" i="15"/>
  <c r="U24" i="15"/>
  <c r="U23" i="15"/>
  <c r="U22" i="15"/>
  <c r="U21" i="15"/>
  <c r="U20" i="15"/>
  <c r="U19" i="15"/>
  <c r="U18" i="15"/>
  <c r="U17" i="15"/>
  <c r="U16" i="15"/>
  <c r="U15" i="15"/>
  <c r="U14" i="15"/>
  <c r="U13" i="15"/>
  <c r="U12" i="15"/>
  <c r="U11" i="15"/>
  <c r="U10" i="15"/>
  <c r="U9" i="15"/>
  <c r="U8" i="15"/>
  <c r="U7" i="15"/>
  <c r="U6" i="15"/>
  <c r="U5" i="15"/>
  <c r="U4" i="15"/>
  <c r="U3" i="15"/>
  <c r="U2" i="15"/>
  <c r="S68" i="15"/>
  <c r="W68" i="15" s="1"/>
  <c r="S67" i="15"/>
  <c r="W67" i="15" s="1"/>
  <c r="S66" i="15"/>
  <c r="W66" i="15" s="1"/>
  <c r="S65" i="15"/>
  <c r="W65" i="15" s="1"/>
  <c r="S64" i="15"/>
  <c r="W64" i="15" s="1"/>
  <c r="S63" i="15"/>
  <c r="W63" i="15" s="1"/>
  <c r="S62" i="15"/>
  <c r="W62" i="15" s="1"/>
  <c r="S61" i="15"/>
  <c r="W61" i="15" s="1"/>
  <c r="S60" i="15"/>
  <c r="W60" i="15" s="1"/>
  <c r="S59" i="15"/>
  <c r="S58" i="15"/>
  <c r="W58" i="15" s="1"/>
  <c r="S57" i="15"/>
  <c r="W57" i="15" s="1"/>
  <c r="S56" i="15"/>
  <c r="W56" i="15" s="1"/>
  <c r="S55" i="15"/>
  <c r="W55" i="15" s="1"/>
  <c r="S54" i="15"/>
  <c r="W54" i="15" s="1"/>
  <c r="S53" i="15"/>
  <c r="W53" i="15" s="1"/>
  <c r="S52" i="15"/>
  <c r="W52" i="15" s="1"/>
  <c r="S51" i="15"/>
  <c r="S50" i="15"/>
  <c r="W50" i="15" s="1"/>
  <c r="S49" i="15"/>
  <c r="W49" i="15" s="1"/>
  <c r="S48" i="15"/>
  <c r="W48" i="15" s="1"/>
  <c r="S47" i="15"/>
  <c r="W47" i="15" s="1"/>
  <c r="S46" i="15"/>
  <c r="W46" i="15" s="1"/>
  <c r="S45" i="15"/>
  <c r="W45" i="15" s="1"/>
  <c r="S44" i="15"/>
  <c r="W44" i="15" s="1"/>
  <c r="S43" i="15"/>
  <c r="W43" i="15" s="1"/>
  <c r="S42" i="15"/>
  <c r="S41" i="15"/>
  <c r="S40" i="15"/>
  <c r="S39" i="15"/>
  <c r="W39" i="15" s="1"/>
  <c r="S38" i="15"/>
  <c r="W38" i="15" s="1"/>
  <c r="S37" i="15"/>
  <c r="W37" i="15" s="1"/>
  <c r="S36" i="15"/>
  <c r="W36" i="15" s="1"/>
  <c r="S35" i="15"/>
  <c r="W35" i="15" s="1"/>
  <c r="S34" i="15"/>
  <c r="W34" i="15" s="1"/>
  <c r="S33" i="15"/>
  <c r="W33" i="15" s="1"/>
  <c r="S32" i="15"/>
  <c r="W32" i="15" s="1"/>
  <c r="S31" i="15"/>
  <c r="W31" i="15" s="1"/>
  <c r="S30" i="15"/>
  <c r="W30" i="15" s="1"/>
  <c r="S29" i="15"/>
  <c r="W29" i="15" s="1"/>
  <c r="S28" i="15"/>
  <c r="W28" i="15" s="1"/>
  <c r="S27" i="15"/>
  <c r="W27" i="15" s="1"/>
  <c r="S26" i="15"/>
  <c r="W26" i="15" s="1"/>
  <c r="S25" i="15"/>
  <c r="W25" i="15" s="1"/>
  <c r="S24" i="15"/>
  <c r="W24" i="15" s="1"/>
  <c r="S23" i="15"/>
  <c r="W23" i="15" s="1"/>
  <c r="S22" i="15"/>
  <c r="W22" i="15" s="1"/>
  <c r="S21" i="15"/>
  <c r="W21" i="15" s="1"/>
  <c r="S20" i="15"/>
  <c r="W20" i="15" s="1"/>
  <c r="S19" i="15"/>
  <c r="W19" i="15" s="1"/>
  <c r="S18" i="15"/>
  <c r="W18" i="15" s="1"/>
  <c r="S17" i="15"/>
  <c r="W17" i="15" s="1"/>
  <c r="S16" i="15"/>
  <c r="W16" i="15" s="1"/>
  <c r="S15" i="15"/>
  <c r="W15" i="15" s="1"/>
  <c r="S14" i="15"/>
  <c r="W14" i="15" s="1"/>
  <c r="S13" i="15"/>
  <c r="W13" i="15" s="1"/>
  <c r="S12" i="15"/>
  <c r="W12" i="15" s="1"/>
  <c r="S11" i="15"/>
  <c r="W11" i="15" s="1"/>
  <c r="S10" i="15"/>
  <c r="S9" i="15"/>
  <c r="W9" i="15" s="1"/>
  <c r="S8" i="15"/>
  <c r="W8" i="15" s="1"/>
  <c r="S7" i="15"/>
  <c r="W7" i="15" s="1"/>
  <c r="S6" i="15"/>
  <c r="W6" i="15" s="1"/>
  <c r="S5" i="15"/>
  <c r="W5" i="15" s="1"/>
  <c r="S4" i="15"/>
  <c r="W4" i="15" s="1"/>
  <c r="S3" i="15"/>
  <c r="W3" i="15" s="1"/>
  <c r="S2" i="15"/>
  <c r="W2" i="15" s="1"/>
  <c r="S71" i="15"/>
  <c r="X88" i="15" l="1"/>
  <c r="AB88" i="15" s="1"/>
  <c r="X91" i="15"/>
  <c r="AB91" i="15" s="1"/>
  <c r="X75" i="15"/>
  <c r="AB75" i="15" s="1"/>
  <c r="X77" i="15"/>
  <c r="AB77" i="15" s="1"/>
  <c r="X82" i="15"/>
  <c r="AB82" i="15" s="1"/>
  <c r="X83" i="15"/>
  <c r="AB83" i="15" s="1"/>
  <c r="U93" i="15"/>
  <c r="X34" i="15"/>
  <c r="AB34" i="15" s="1"/>
  <c r="AB87" i="15"/>
  <c r="X80" i="15"/>
  <c r="W93" i="15"/>
  <c r="S93" i="15"/>
  <c r="T18" i="15"/>
  <c r="X2" i="15"/>
  <c r="X18" i="15"/>
  <c r="X26" i="15"/>
  <c r="AB26" i="15" s="1"/>
  <c r="X58" i="15"/>
  <c r="AB58" i="15" s="1"/>
  <c r="X50" i="15"/>
  <c r="AB50" i="15" s="1"/>
  <c r="X66" i="15"/>
  <c r="AB66" i="15" s="1"/>
  <c r="T25" i="15"/>
  <c r="X14" i="15"/>
  <c r="AB14" i="15" s="1"/>
  <c r="X22" i="15"/>
  <c r="AB22" i="15" s="1"/>
  <c r="X30" i="15"/>
  <c r="AB30" i="15" s="1"/>
  <c r="X46" i="15"/>
  <c r="AB46" i="15" s="1"/>
  <c r="X54" i="15"/>
  <c r="AB54" i="15" s="1"/>
  <c r="X62" i="15"/>
  <c r="AB62" i="15" s="1"/>
  <c r="X15" i="15"/>
  <c r="AB15" i="15" s="1"/>
  <c r="T55" i="15"/>
  <c r="T63" i="15"/>
  <c r="X3" i="15"/>
  <c r="AB3" i="15" s="1"/>
  <c r="X11" i="15"/>
  <c r="X19" i="15"/>
  <c r="AB19" i="15" s="1"/>
  <c r="X27" i="15"/>
  <c r="X35" i="15"/>
  <c r="AB35" i="15" s="1"/>
  <c r="X43" i="15"/>
  <c r="AB43" i="15" s="1"/>
  <c r="T51" i="15"/>
  <c r="T59" i="15"/>
  <c r="X52" i="15"/>
  <c r="AB52" i="15" s="1"/>
  <c r="X9" i="15"/>
  <c r="X17" i="15"/>
  <c r="AB17" i="15" s="1"/>
  <c r="X33" i="15"/>
  <c r="AB33" i="15" s="1"/>
  <c r="X53" i="15"/>
  <c r="X13" i="15"/>
  <c r="AB13" i="15" s="1"/>
  <c r="X21" i="15"/>
  <c r="X29" i="15"/>
  <c r="AB29" i="15" s="1"/>
  <c r="X45" i="15"/>
  <c r="AB45" i="15" s="1"/>
  <c r="X61" i="15"/>
  <c r="AB61" i="15" s="1"/>
  <c r="T34" i="15"/>
  <c r="T26" i="15"/>
  <c r="X7" i="15"/>
  <c r="X23" i="15"/>
  <c r="X31" i="15"/>
  <c r="AB31" i="15" s="1"/>
  <c r="X39" i="15"/>
  <c r="AB39" i="15" s="1"/>
  <c r="X55" i="15"/>
  <c r="AB55" i="15" s="1"/>
  <c r="X63" i="15"/>
  <c r="AB63" i="15" s="1"/>
  <c r="X20" i="15"/>
  <c r="AB20" i="15" s="1"/>
  <c r="X28" i="15"/>
  <c r="AB28" i="15" s="1"/>
  <c r="X36" i="15"/>
  <c r="AB36" i="15" s="1"/>
  <c r="X44" i="15"/>
  <c r="AB44" i="15" s="1"/>
  <c r="T52" i="15"/>
  <c r="X60" i="15"/>
  <c r="AB60" i="15" s="1"/>
  <c r="X68" i="15"/>
  <c r="AB68" i="15" s="1"/>
  <c r="X16" i="15"/>
  <c r="AB16" i="15" s="1"/>
  <c r="X24" i="15"/>
  <c r="AB24" i="15" s="1"/>
  <c r="X32" i="15"/>
  <c r="AB32" i="15" s="1"/>
  <c r="X48" i="15"/>
  <c r="AB48" i="15" s="1"/>
  <c r="X56" i="15"/>
  <c r="AB56" i="15" s="1"/>
  <c r="X64" i="15"/>
  <c r="AB64" i="15" s="1"/>
  <c r="X25" i="15"/>
  <c r="AB25" i="15" s="1"/>
  <c r="X49" i="15"/>
  <c r="AB49" i="15" s="1"/>
  <c r="X57" i="15"/>
  <c r="AB57" i="15" s="1"/>
  <c r="X65" i="15"/>
  <c r="AB65" i="15" s="1"/>
  <c r="T6" i="15"/>
  <c r="T14" i="15"/>
  <c r="T22" i="15"/>
  <c r="T30" i="15"/>
  <c r="T38" i="15"/>
  <c r="T46" i="15"/>
  <c r="T62" i="15"/>
  <c r="S70" i="15"/>
  <c r="X47" i="15"/>
  <c r="AB47" i="15" s="1"/>
  <c r="X4" i="15"/>
  <c r="U70" i="15"/>
  <c r="T12" i="15"/>
  <c r="X12" i="15"/>
  <c r="AB12" i="15" s="1"/>
  <c r="W40" i="15"/>
  <c r="X40" i="15" s="1"/>
  <c r="AB40" i="15" s="1"/>
  <c r="T40" i="15"/>
  <c r="W41" i="15"/>
  <c r="X41" i="15" s="1"/>
  <c r="T41" i="15"/>
  <c r="X5" i="15"/>
  <c r="AB5" i="15" s="1"/>
  <c r="X37" i="15"/>
  <c r="AB37" i="15" s="1"/>
  <c r="W10" i="15"/>
  <c r="X10" i="15" s="1"/>
  <c r="AB10" i="15" s="1"/>
  <c r="T10" i="15"/>
  <c r="T42" i="15"/>
  <c r="W42" i="15"/>
  <c r="X42" i="15" s="1"/>
  <c r="AB42" i="15" s="1"/>
  <c r="T7" i="15"/>
  <c r="T15" i="15"/>
  <c r="X6" i="15"/>
  <c r="X38" i="15"/>
  <c r="AB38" i="15" s="1"/>
  <c r="T8" i="15"/>
  <c r="T16" i="15"/>
  <c r="T24" i="15"/>
  <c r="T32" i="15"/>
  <c r="T48" i="15"/>
  <c r="T56" i="15"/>
  <c r="T64" i="15"/>
  <c r="T9" i="15"/>
  <c r="T17" i="15"/>
  <c r="T33" i="15"/>
  <c r="T49" i="15"/>
  <c r="T57" i="15"/>
  <c r="T65" i="15"/>
  <c r="T50" i="15"/>
  <c r="T58" i="15"/>
  <c r="T66" i="15"/>
  <c r="T4" i="15"/>
  <c r="T28" i="15"/>
  <c r="T43" i="15"/>
  <c r="T11" i="15"/>
  <c r="T19" i="15"/>
  <c r="T67" i="15"/>
  <c r="T3" i="15"/>
  <c r="T27" i="15"/>
  <c r="T44" i="15"/>
  <c r="T68" i="15"/>
  <c r="T35" i="15"/>
  <c r="W51" i="15"/>
  <c r="X51" i="15" s="1"/>
  <c r="AB51" i="15" s="1"/>
  <c r="W59" i="15"/>
  <c r="X59" i="15" s="1"/>
  <c r="AB59" i="15" s="1"/>
  <c r="T20" i="15"/>
  <c r="T60" i="15"/>
  <c r="T36" i="15"/>
  <c r="T23" i="15"/>
  <c r="T31" i="15"/>
  <c r="T39" i="15"/>
  <c r="T47" i="15"/>
  <c r="T5" i="15"/>
  <c r="T13" i="15"/>
  <c r="T21" i="15"/>
  <c r="T29" i="15"/>
  <c r="T37" i="15"/>
  <c r="T45" i="15"/>
  <c r="T53" i="15"/>
  <c r="T61" i="15"/>
  <c r="T54" i="15"/>
  <c r="T2" i="15"/>
  <c r="U95" i="15" l="1"/>
  <c r="T93" i="15"/>
  <c r="X95" i="15"/>
  <c r="X96" i="15" s="1"/>
  <c r="S95" i="15"/>
  <c r="V93" i="15"/>
  <c r="W70" i="15"/>
  <c r="E91" i="15"/>
  <c r="G91" i="15" s="1"/>
  <c r="T91" i="15" s="1"/>
  <c r="E90" i="15"/>
  <c r="G90" i="15" s="1"/>
  <c r="T90" i="15" s="1"/>
  <c r="E89" i="15"/>
  <c r="G89" i="15" s="1"/>
  <c r="T89" i="15" s="1"/>
  <c r="E88" i="15"/>
  <c r="G88" i="15" s="1"/>
  <c r="T88" i="15" s="1"/>
  <c r="E87" i="15"/>
  <c r="G87" i="15" s="1"/>
  <c r="T87" i="15" s="1"/>
  <c r="E86" i="15"/>
  <c r="G86" i="15" s="1"/>
  <c r="T86" i="15" s="1"/>
  <c r="E85" i="15"/>
  <c r="G85" i="15" s="1"/>
  <c r="T85" i="15" s="1"/>
  <c r="E84" i="15"/>
  <c r="G84" i="15" s="1"/>
  <c r="T84" i="15" s="1"/>
  <c r="E83" i="15"/>
  <c r="G83" i="15" s="1"/>
  <c r="T83" i="15" s="1"/>
  <c r="E82" i="15"/>
  <c r="G82" i="15" s="1"/>
  <c r="T82" i="15" s="1"/>
  <c r="E81" i="15"/>
  <c r="G81" i="15" s="1"/>
  <c r="T81" i="15" s="1"/>
  <c r="E80" i="15"/>
  <c r="G80" i="15" s="1"/>
  <c r="T80" i="15" s="1"/>
  <c r="E79" i="15"/>
  <c r="G79" i="15" s="1"/>
  <c r="T79" i="15" s="1"/>
  <c r="E78" i="15"/>
  <c r="G78" i="15" s="1"/>
  <c r="T78" i="15" s="1"/>
  <c r="E77" i="15"/>
  <c r="G77" i="15" s="1"/>
  <c r="T77" i="15" s="1"/>
  <c r="E76" i="15"/>
  <c r="G76" i="15" s="1"/>
  <c r="T76" i="15" s="1"/>
  <c r="E75" i="15"/>
  <c r="G75" i="15" s="1"/>
  <c r="T75" i="15" s="1"/>
  <c r="T95" i="15" l="1"/>
  <c r="W95" i="15"/>
  <c r="V95" i="15" s="1"/>
  <c r="V70" i="15"/>
  <c r="D71" i="15"/>
  <c r="C71" i="15"/>
  <c r="D94" i="15"/>
  <c r="R91" i="15"/>
  <c r="R88" i="15"/>
  <c r="R87" i="15"/>
  <c r="R77" i="15"/>
  <c r="R67" i="15"/>
  <c r="R63" i="15"/>
  <c r="R61" i="15"/>
  <c r="R55" i="15"/>
  <c r="R51" i="15"/>
  <c r="R49" i="15"/>
  <c r="R48" i="15"/>
  <c r="R47" i="15"/>
  <c r="R43" i="15"/>
  <c r="R42" i="15"/>
  <c r="R40" i="15"/>
  <c r="R37" i="15"/>
  <c r="R32" i="15"/>
  <c r="R30" i="15"/>
  <c r="R29" i="15"/>
  <c r="R15" i="15"/>
  <c r="R13" i="15"/>
  <c r="J91" i="15"/>
  <c r="J90" i="15"/>
  <c r="J89" i="15"/>
  <c r="J88" i="15"/>
  <c r="J87" i="15"/>
  <c r="J86" i="15"/>
  <c r="J85" i="15"/>
  <c r="J84" i="15"/>
  <c r="J83" i="15"/>
  <c r="J82" i="15"/>
  <c r="J81" i="15"/>
  <c r="J80" i="15"/>
  <c r="J79" i="15"/>
  <c r="J78" i="15"/>
  <c r="J77" i="15"/>
  <c r="J76" i="15"/>
  <c r="J75" i="15"/>
  <c r="J68" i="15"/>
  <c r="J67" i="15"/>
  <c r="J66" i="15"/>
  <c r="J65" i="15"/>
  <c r="J64" i="15"/>
  <c r="J63" i="15"/>
  <c r="J62" i="15"/>
  <c r="J61" i="15"/>
  <c r="J60" i="15"/>
  <c r="J59" i="15"/>
  <c r="J58" i="15"/>
  <c r="J57" i="15"/>
  <c r="J56" i="15"/>
  <c r="J55" i="15"/>
  <c r="J54" i="15"/>
  <c r="J53" i="15"/>
  <c r="J52" i="15"/>
  <c r="J51" i="15"/>
  <c r="J50" i="15"/>
  <c r="J49" i="15"/>
  <c r="J48" i="15"/>
  <c r="J47" i="15"/>
  <c r="J46" i="15"/>
  <c r="J45" i="15"/>
  <c r="J44" i="15"/>
  <c r="J43" i="15"/>
  <c r="J42" i="15"/>
  <c r="J41" i="15"/>
  <c r="J40" i="15"/>
  <c r="J39" i="15"/>
  <c r="J38" i="15"/>
  <c r="J37" i="15"/>
  <c r="J36" i="15"/>
  <c r="J35" i="15"/>
  <c r="J34" i="15"/>
  <c r="J33" i="15"/>
  <c r="J32" i="15"/>
  <c r="J31" i="15"/>
  <c r="J30" i="15"/>
  <c r="J29" i="15"/>
  <c r="J28" i="15"/>
  <c r="J27" i="15"/>
  <c r="J26" i="15"/>
  <c r="J25" i="15"/>
  <c r="J24" i="15"/>
  <c r="J23" i="15"/>
  <c r="J22" i="15"/>
  <c r="J21" i="15"/>
  <c r="J20" i="15"/>
  <c r="J19" i="15"/>
  <c r="J18" i="15"/>
  <c r="J17" i="15"/>
  <c r="J16" i="15"/>
  <c r="J15" i="15"/>
  <c r="J14" i="15"/>
  <c r="J13" i="15"/>
  <c r="J12" i="15"/>
  <c r="J11" i="15"/>
  <c r="J10" i="15"/>
  <c r="J9" i="15"/>
  <c r="J8" i="15"/>
  <c r="J7" i="15"/>
  <c r="J6" i="15"/>
  <c r="J5" i="15"/>
  <c r="J4" i="15"/>
  <c r="J3" i="15"/>
  <c r="J2" i="15"/>
  <c r="K44" i="15"/>
  <c r="R44" i="15" s="1"/>
  <c r="J71" i="15" l="1"/>
  <c r="K90" i="15"/>
  <c r="R90" i="15" s="1"/>
  <c r="K89" i="15"/>
  <c r="R89" i="15" s="1"/>
  <c r="K86" i="15"/>
  <c r="R86" i="15" s="1"/>
  <c r="K85" i="15"/>
  <c r="R85" i="15" s="1"/>
  <c r="K84" i="15"/>
  <c r="R84" i="15" s="1"/>
  <c r="K83" i="15"/>
  <c r="R83" i="15" s="1"/>
  <c r="K82" i="15"/>
  <c r="R82" i="15" s="1"/>
  <c r="K81" i="15"/>
  <c r="R81" i="15" s="1"/>
  <c r="K79" i="15"/>
  <c r="R79" i="15" s="1"/>
  <c r="K76" i="15"/>
  <c r="R76" i="15" s="1"/>
  <c r="K75" i="15"/>
  <c r="R75" i="15" s="1"/>
  <c r="K68" i="15"/>
  <c r="R68" i="15" s="1"/>
  <c r="K66" i="15"/>
  <c r="R66" i="15" s="1"/>
  <c r="K65" i="15"/>
  <c r="R65" i="15" s="1"/>
  <c r="K64" i="15"/>
  <c r="R64" i="15" s="1"/>
  <c r="K62" i="15"/>
  <c r="R62" i="15" s="1"/>
  <c r="K60" i="15"/>
  <c r="R60" i="15" s="1"/>
  <c r="K59" i="15"/>
  <c r="R59" i="15" s="1"/>
  <c r="K58" i="15"/>
  <c r="R58" i="15" s="1"/>
  <c r="K57" i="15"/>
  <c r="R57" i="15" s="1"/>
  <c r="K56" i="15"/>
  <c r="R56" i="15" s="1"/>
  <c r="L54" i="15"/>
  <c r="K54" i="15"/>
  <c r="K52" i="15"/>
  <c r="R52" i="15" s="1"/>
  <c r="K50" i="15"/>
  <c r="R50" i="15" s="1"/>
  <c r="K46" i="15"/>
  <c r="R46" i="15" s="1"/>
  <c r="K45" i="15"/>
  <c r="R45" i="15" s="1"/>
  <c r="K39" i="15"/>
  <c r="R39" i="15" s="1"/>
  <c r="K38" i="15"/>
  <c r="R38" i="15" s="1"/>
  <c r="K36" i="15"/>
  <c r="R36" i="15" s="1"/>
  <c r="K35" i="15"/>
  <c r="R35" i="15" s="1"/>
  <c r="K34" i="15"/>
  <c r="R34" i="15" s="1"/>
  <c r="K33" i="15"/>
  <c r="R33" i="15" s="1"/>
  <c r="K31" i="15"/>
  <c r="R31" i="15" s="1"/>
  <c r="K28" i="15"/>
  <c r="R28" i="15" s="1"/>
  <c r="K26" i="15"/>
  <c r="R26" i="15" s="1"/>
  <c r="K25" i="15"/>
  <c r="R25" i="15" s="1"/>
  <c r="K24" i="15"/>
  <c r="R24" i="15" s="1"/>
  <c r="K22" i="15"/>
  <c r="R22" i="15" s="1"/>
  <c r="K20" i="15"/>
  <c r="R20" i="15" s="1"/>
  <c r="K19" i="15"/>
  <c r="R19" i="15" s="1"/>
  <c r="K17" i="15"/>
  <c r="R17" i="15" s="1"/>
  <c r="K16" i="15"/>
  <c r="R16" i="15" s="1"/>
  <c r="K14" i="15"/>
  <c r="R14" i="15" s="1"/>
  <c r="K12" i="15"/>
  <c r="R12" i="15" s="1"/>
  <c r="K10" i="15"/>
  <c r="R10" i="15" s="1"/>
  <c r="K5" i="15"/>
  <c r="R5" i="15" s="1"/>
  <c r="K3" i="15"/>
  <c r="R3" i="15" s="1"/>
  <c r="R54" i="15" l="1"/>
  <c r="M68" i="15"/>
  <c r="M67" i="15"/>
  <c r="M66" i="15"/>
  <c r="M65" i="15"/>
  <c r="M64" i="15"/>
  <c r="M63" i="15"/>
  <c r="M62" i="15"/>
  <c r="M61" i="15"/>
  <c r="M60" i="15"/>
  <c r="M59" i="15"/>
  <c r="M58" i="15"/>
  <c r="M57" i="15"/>
  <c r="M56" i="15"/>
  <c r="M55" i="15"/>
  <c r="M54" i="15"/>
  <c r="M53" i="15"/>
  <c r="M52" i="15"/>
  <c r="M51" i="15"/>
  <c r="M50" i="15"/>
  <c r="M49" i="15"/>
  <c r="M48" i="15"/>
  <c r="M47" i="15"/>
  <c r="M46" i="15"/>
  <c r="M45" i="15"/>
  <c r="M44" i="15"/>
  <c r="M43" i="15"/>
  <c r="M42" i="15"/>
  <c r="M41" i="15"/>
  <c r="M40" i="15"/>
  <c r="M39" i="15"/>
  <c r="M38" i="15"/>
  <c r="O38" i="15" s="1"/>
  <c r="M37" i="15"/>
  <c r="M36" i="15"/>
  <c r="M35" i="15"/>
  <c r="M34" i="15"/>
  <c r="M33" i="15"/>
  <c r="M32" i="15"/>
  <c r="M31" i="15"/>
  <c r="M30" i="15"/>
  <c r="M29" i="15"/>
  <c r="M28" i="15"/>
  <c r="M27" i="15"/>
  <c r="M26" i="15"/>
  <c r="M25" i="15"/>
  <c r="M24" i="15"/>
  <c r="M23" i="15"/>
  <c r="M22" i="15"/>
  <c r="M21" i="15"/>
  <c r="M20" i="15"/>
  <c r="M19" i="15"/>
  <c r="M18" i="15"/>
  <c r="M17" i="15"/>
  <c r="M16" i="15"/>
  <c r="M15" i="15"/>
  <c r="M14" i="15"/>
  <c r="M13" i="15"/>
  <c r="M12" i="15"/>
  <c r="M11" i="15"/>
  <c r="M10" i="15"/>
  <c r="M9" i="15"/>
  <c r="M8" i="15"/>
  <c r="M7" i="15"/>
  <c r="M6" i="15"/>
  <c r="M5" i="15"/>
  <c r="M4" i="15"/>
  <c r="M3" i="15"/>
  <c r="H68" i="15"/>
  <c r="H67" i="15"/>
  <c r="H66" i="15"/>
  <c r="H65" i="15"/>
  <c r="H64" i="15"/>
  <c r="H63" i="15"/>
  <c r="H62" i="15"/>
  <c r="H61" i="15"/>
  <c r="H60" i="15"/>
  <c r="H59" i="15"/>
  <c r="H58" i="15"/>
  <c r="H57" i="15"/>
  <c r="H56" i="15"/>
  <c r="H55" i="15"/>
  <c r="H54" i="15"/>
  <c r="H53" i="15"/>
  <c r="H52" i="15"/>
  <c r="H51" i="15"/>
  <c r="H50" i="15"/>
  <c r="H49" i="15"/>
  <c r="H48" i="15"/>
  <c r="H47" i="15"/>
  <c r="H46" i="15"/>
  <c r="H45" i="15"/>
  <c r="H44" i="15"/>
  <c r="H43" i="15"/>
  <c r="H42" i="15"/>
  <c r="H41" i="15"/>
  <c r="H40" i="15"/>
  <c r="H39" i="15"/>
  <c r="H38" i="15"/>
  <c r="H37" i="15"/>
  <c r="H36" i="15"/>
  <c r="H35" i="15"/>
  <c r="H34" i="15"/>
  <c r="H33" i="15"/>
  <c r="H32" i="15"/>
  <c r="H31" i="15"/>
  <c r="H30" i="15"/>
  <c r="H29" i="15"/>
  <c r="H28" i="15"/>
  <c r="H27" i="15"/>
  <c r="H26" i="15"/>
  <c r="H25" i="15"/>
  <c r="H24" i="15"/>
  <c r="H23" i="15"/>
  <c r="H22" i="15"/>
  <c r="H21" i="15"/>
  <c r="H20" i="15"/>
  <c r="H19" i="15"/>
  <c r="H18" i="15"/>
  <c r="H17" i="15"/>
  <c r="H16" i="15"/>
  <c r="H15" i="15"/>
  <c r="H14" i="15"/>
  <c r="H13" i="15"/>
  <c r="H12" i="15"/>
  <c r="H11" i="15"/>
  <c r="H10" i="15"/>
  <c r="H9" i="15"/>
  <c r="H8" i="15"/>
  <c r="H7" i="15"/>
  <c r="H6" i="15"/>
  <c r="H5" i="15"/>
  <c r="H4" i="15"/>
  <c r="H3" i="15"/>
  <c r="H2" i="15"/>
  <c r="E68" i="15"/>
  <c r="G68" i="15" s="1"/>
  <c r="I68" i="15" s="1"/>
  <c r="E67" i="15"/>
  <c r="G67" i="15" s="1"/>
  <c r="I67" i="15" s="1"/>
  <c r="E66" i="15"/>
  <c r="G66" i="15" s="1"/>
  <c r="I66" i="15" s="1"/>
  <c r="E65" i="15"/>
  <c r="G65" i="15" s="1"/>
  <c r="I65" i="15" s="1"/>
  <c r="E64" i="15"/>
  <c r="G64" i="15" s="1"/>
  <c r="I64" i="15" s="1"/>
  <c r="E63" i="15"/>
  <c r="G63" i="15" s="1"/>
  <c r="I63" i="15" s="1"/>
  <c r="E62" i="15"/>
  <c r="G62" i="15" s="1"/>
  <c r="I62" i="15" s="1"/>
  <c r="E61" i="15"/>
  <c r="G61" i="15" s="1"/>
  <c r="I61" i="15" s="1"/>
  <c r="E60" i="15"/>
  <c r="G60" i="15" s="1"/>
  <c r="I60" i="15" s="1"/>
  <c r="E59" i="15"/>
  <c r="G59" i="15" s="1"/>
  <c r="I59" i="15" s="1"/>
  <c r="E58" i="15"/>
  <c r="G58" i="15" s="1"/>
  <c r="I58" i="15" s="1"/>
  <c r="E57" i="15"/>
  <c r="G57" i="15" s="1"/>
  <c r="I57" i="15" s="1"/>
  <c r="E56" i="15"/>
  <c r="G56" i="15" s="1"/>
  <c r="I56" i="15" s="1"/>
  <c r="E55" i="15"/>
  <c r="G55" i="15" s="1"/>
  <c r="I55" i="15" s="1"/>
  <c r="E54" i="15"/>
  <c r="G54" i="15" s="1"/>
  <c r="I54" i="15" s="1"/>
  <c r="E53" i="15"/>
  <c r="G53" i="15" s="1"/>
  <c r="I53" i="15" s="1"/>
  <c r="E52" i="15"/>
  <c r="G52" i="15" s="1"/>
  <c r="I52" i="15" s="1"/>
  <c r="E51" i="15"/>
  <c r="G51" i="15" s="1"/>
  <c r="I51" i="15" s="1"/>
  <c r="E50" i="15"/>
  <c r="G50" i="15" s="1"/>
  <c r="I50" i="15" s="1"/>
  <c r="E49" i="15"/>
  <c r="G49" i="15" s="1"/>
  <c r="I49" i="15" s="1"/>
  <c r="E48" i="15"/>
  <c r="G48" i="15" s="1"/>
  <c r="I48" i="15" s="1"/>
  <c r="E47" i="15"/>
  <c r="G47" i="15" s="1"/>
  <c r="I47" i="15" s="1"/>
  <c r="E46" i="15"/>
  <c r="G46" i="15" s="1"/>
  <c r="I46" i="15" s="1"/>
  <c r="E45" i="15"/>
  <c r="G45" i="15" s="1"/>
  <c r="I45" i="15" s="1"/>
  <c r="E44" i="15"/>
  <c r="G44" i="15" s="1"/>
  <c r="I44" i="15" s="1"/>
  <c r="E43" i="15"/>
  <c r="G43" i="15" s="1"/>
  <c r="I43" i="15" s="1"/>
  <c r="E42" i="15"/>
  <c r="G42" i="15" s="1"/>
  <c r="I42" i="15" s="1"/>
  <c r="E41" i="15"/>
  <c r="G41" i="15" s="1"/>
  <c r="I41" i="15" s="1"/>
  <c r="E40" i="15"/>
  <c r="G40" i="15" s="1"/>
  <c r="I40" i="15" s="1"/>
  <c r="E39" i="15"/>
  <c r="G39" i="15" s="1"/>
  <c r="I39" i="15" s="1"/>
  <c r="E38" i="15"/>
  <c r="G38" i="15" s="1"/>
  <c r="I38" i="15" s="1"/>
  <c r="E37" i="15"/>
  <c r="G37" i="15" s="1"/>
  <c r="I37" i="15" s="1"/>
  <c r="E36" i="15"/>
  <c r="G36" i="15" s="1"/>
  <c r="I36" i="15" s="1"/>
  <c r="E35" i="15"/>
  <c r="G35" i="15" s="1"/>
  <c r="I35" i="15" s="1"/>
  <c r="E34" i="15"/>
  <c r="G34" i="15" s="1"/>
  <c r="I34" i="15" s="1"/>
  <c r="E33" i="15"/>
  <c r="G33" i="15" s="1"/>
  <c r="I33" i="15" s="1"/>
  <c r="E32" i="15"/>
  <c r="G32" i="15" s="1"/>
  <c r="I32" i="15" s="1"/>
  <c r="E31" i="15"/>
  <c r="G31" i="15" s="1"/>
  <c r="I31" i="15" s="1"/>
  <c r="E30" i="15"/>
  <c r="G30" i="15" s="1"/>
  <c r="I30" i="15" s="1"/>
  <c r="E29" i="15"/>
  <c r="G29" i="15" s="1"/>
  <c r="I29" i="15" s="1"/>
  <c r="E28" i="15"/>
  <c r="G28" i="15" s="1"/>
  <c r="I28" i="15" s="1"/>
  <c r="E27" i="15"/>
  <c r="G27" i="15" s="1"/>
  <c r="I27" i="15" s="1"/>
  <c r="E26" i="15"/>
  <c r="G26" i="15" s="1"/>
  <c r="I26" i="15" s="1"/>
  <c r="E25" i="15"/>
  <c r="G25" i="15" s="1"/>
  <c r="I25" i="15" s="1"/>
  <c r="E24" i="15"/>
  <c r="G24" i="15" s="1"/>
  <c r="I24" i="15" s="1"/>
  <c r="E23" i="15"/>
  <c r="G23" i="15" s="1"/>
  <c r="I23" i="15" s="1"/>
  <c r="E22" i="15"/>
  <c r="G22" i="15" s="1"/>
  <c r="I22" i="15" s="1"/>
  <c r="E21" i="15"/>
  <c r="G21" i="15" s="1"/>
  <c r="I21" i="15" s="1"/>
  <c r="E20" i="15"/>
  <c r="G20" i="15" s="1"/>
  <c r="I20" i="15" s="1"/>
  <c r="E19" i="15"/>
  <c r="G19" i="15" s="1"/>
  <c r="I19" i="15" s="1"/>
  <c r="E18" i="15"/>
  <c r="G18" i="15" s="1"/>
  <c r="I18" i="15" s="1"/>
  <c r="E17" i="15"/>
  <c r="G17" i="15" s="1"/>
  <c r="I17" i="15" s="1"/>
  <c r="E16" i="15"/>
  <c r="G16" i="15" s="1"/>
  <c r="I16" i="15" s="1"/>
  <c r="E15" i="15"/>
  <c r="G15" i="15" s="1"/>
  <c r="I15" i="15" s="1"/>
  <c r="E14" i="15"/>
  <c r="G14" i="15" s="1"/>
  <c r="I14" i="15" s="1"/>
  <c r="E13" i="15"/>
  <c r="G13" i="15" s="1"/>
  <c r="I13" i="15" s="1"/>
  <c r="E12" i="15"/>
  <c r="G12" i="15" s="1"/>
  <c r="I12" i="15" s="1"/>
  <c r="E11" i="15"/>
  <c r="G11" i="15" s="1"/>
  <c r="I11" i="15" s="1"/>
  <c r="E10" i="15"/>
  <c r="G10" i="15" s="1"/>
  <c r="I10" i="15" s="1"/>
  <c r="E9" i="15"/>
  <c r="G9" i="15" s="1"/>
  <c r="I9" i="15" s="1"/>
  <c r="E8" i="15"/>
  <c r="G8" i="15" s="1"/>
  <c r="I8" i="15" s="1"/>
  <c r="E7" i="15"/>
  <c r="G7" i="15" s="1"/>
  <c r="I7" i="15" s="1"/>
  <c r="E6" i="15"/>
  <c r="G6" i="15" s="1"/>
  <c r="I6" i="15" s="1"/>
  <c r="E5" i="15"/>
  <c r="G5" i="15" s="1"/>
  <c r="I5" i="15" s="1"/>
  <c r="E4" i="15"/>
  <c r="G4" i="15" s="1"/>
  <c r="I4" i="15" s="1"/>
  <c r="E3" i="15"/>
  <c r="G3" i="15" s="1"/>
  <c r="I3" i="15" s="1"/>
  <c r="E2" i="15"/>
  <c r="G2" i="15" s="1"/>
  <c r="I2" i="15" s="1"/>
  <c r="AA69" i="14" l="1"/>
  <c r="Z69" i="14"/>
  <c r="Y69" i="14"/>
  <c r="R69" i="14"/>
  <c r="S69" i="14" s="1"/>
  <c r="Q69" i="14"/>
  <c r="O69" i="14"/>
  <c r="K69" i="14"/>
  <c r="J69" i="14"/>
  <c r="L69" i="14" s="1"/>
  <c r="N69" i="14" s="1"/>
  <c r="P69" i="14" s="1"/>
  <c r="H69" i="14"/>
  <c r="E69" i="14"/>
  <c r="G69" i="14" s="1"/>
  <c r="I69" i="14" s="1"/>
  <c r="AA93" i="14" l="1"/>
  <c r="AA92" i="14"/>
  <c r="AA91" i="14"/>
  <c r="AA90" i="14"/>
  <c r="AA89" i="14"/>
  <c r="AA88" i="14"/>
  <c r="AA87" i="14"/>
  <c r="AA86" i="14"/>
  <c r="AA85" i="14"/>
  <c r="AA84" i="14"/>
  <c r="AA83" i="14"/>
  <c r="AA82" i="14"/>
  <c r="AA81" i="14"/>
  <c r="AA80" i="14"/>
  <c r="AA79" i="14"/>
  <c r="AA78" i="14"/>
  <c r="AA77" i="14"/>
  <c r="Z81" i="14"/>
  <c r="Y81" i="14"/>
  <c r="Z93" i="14"/>
  <c r="Y93" i="14"/>
  <c r="Z92" i="14"/>
  <c r="Y92" i="14"/>
  <c r="Z91" i="14"/>
  <c r="Y91" i="14"/>
  <c r="Z90" i="14"/>
  <c r="Y90" i="14"/>
  <c r="Z88" i="14"/>
  <c r="Y88" i="14"/>
  <c r="Z87" i="14"/>
  <c r="Y87" i="14"/>
  <c r="Z86" i="14"/>
  <c r="Y86" i="14"/>
  <c r="Z85" i="14"/>
  <c r="Y85" i="14"/>
  <c r="Z83" i="14"/>
  <c r="Y83" i="14"/>
  <c r="Z82" i="14"/>
  <c r="Y82" i="14"/>
  <c r="Z80" i="14"/>
  <c r="Y80" i="14"/>
  <c r="Z79" i="14"/>
  <c r="Y79" i="14"/>
  <c r="Z78" i="14"/>
  <c r="Y78" i="14"/>
  <c r="Z84" i="14"/>
  <c r="Y84" i="14"/>
  <c r="Z77" i="14"/>
  <c r="Y77" i="14"/>
  <c r="Z70" i="14"/>
  <c r="Y70" i="14"/>
  <c r="Z68" i="14"/>
  <c r="Y68" i="14"/>
  <c r="Z67" i="14"/>
  <c r="Y67" i="14"/>
  <c r="Z66" i="14"/>
  <c r="Y66" i="14"/>
  <c r="Z65" i="14"/>
  <c r="Y65" i="14"/>
  <c r="Z64" i="14"/>
  <c r="Y64" i="14"/>
  <c r="Z63" i="14"/>
  <c r="Y63" i="14"/>
  <c r="Z62" i="14"/>
  <c r="Y62" i="14"/>
  <c r="Z61" i="14"/>
  <c r="Y61" i="14"/>
  <c r="Z60" i="14"/>
  <c r="Y60" i="14"/>
  <c r="Z58" i="14"/>
  <c r="Y58" i="14"/>
  <c r="Z56" i="14"/>
  <c r="Y56" i="14"/>
  <c r="Z55" i="14"/>
  <c r="Y55" i="14"/>
  <c r="Z54" i="14"/>
  <c r="Y54" i="14"/>
  <c r="Z53" i="14"/>
  <c r="Y53" i="14"/>
  <c r="Z52" i="14"/>
  <c r="Y52" i="14"/>
  <c r="Z51" i="14"/>
  <c r="Y51" i="14"/>
  <c r="Z50" i="14"/>
  <c r="Y50" i="14"/>
  <c r="Z49" i="14"/>
  <c r="Y49" i="14"/>
  <c r="Z48" i="14"/>
  <c r="Y48" i="14"/>
  <c r="Z47" i="14"/>
  <c r="Y47" i="14"/>
  <c r="Z46" i="14"/>
  <c r="Y46" i="14"/>
  <c r="Z45" i="14"/>
  <c r="Y45" i="14"/>
  <c r="Z44" i="14"/>
  <c r="Y44" i="14"/>
  <c r="Z43" i="14"/>
  <c r="Y43" i="14"/>
  <c r="Z41" i="14"/>
  <c r="Y41" i="14"/>
  <c r="Z40" i="14"/>
  <c r="Y40" i="14"/>
  <c r="Z39" i="14"/>
  <c r="Y39" i="14"/>
  <c r="Z38" i="14"/>
  <c r="Y38" i="14"/>
  <c r="Z37" i="14"/>
  <c r="Y37" i="14"/>
  <c r="Z36" i="14"/>
  <c r="Y36" i="14"/>
  <c r="Z35" i="14"/>
  <c r="Y35" i="14"/>
  <c r="Z34" i="14"/>
  <c r="Y34" i="14"/>
  <c r="Z33" i="14"/>
  <c r="Y33" i="14"/>
  <c r="Z32" i="14"/>
  <c r="Y32" i="14"/>
  <c r="Z31" i="14"/>
  <c r="Y31" i="14"/>
  <c r="Z30" i="14"/>
  <c r="Y30" i="14"/>
  <c r="Z29" i="14"/>
  <c r="Y29" i="14"/>
  <c r="Z28" i="14"/>
  <c r="Y28" i="14"/>
  <c r="Z27" i="14"/>
  <c r="Y27" i="14"/>
  <c r="Z26" i="14"/>
  <c r="Y26" i="14"/>
  <c r="Z25" i="14"/>
  <c r="Y25" i="14"/>
  <c r="Z24" i="14"/>
  <c r="Y24" i="14"/>
  <c r="Z23" i="14"/>
  <c r="Y23" i="14"/>
  <c r="Z22" i="14"/>
  <c r="Y22" i="14"/>
  <c r="Z21" i="14"/>
  <c r="Y21" i="14"/>
  <c r="Z20" i="14"/>
  <c r="Y20" i="14"/>
  <c r="Z19" i="14"/>
  <c r="Y19" i="14"/>
  <c r="Z18" i="14"/>
  <c r="Y18" i="14"/>
  <c r="Z17" i="14"/>
  <c r="Y17" i="14"/>
  <c r="Z16" i="14"/>
  <c r="Y16" i="14"/>
  <c r="Z15" i="14"/>
  <c r="Y15" i="14"/>
  <c r="Z14" i="14"/>
  <c r="Y14" i="14"/>
  <c r="Z13" i="14"/>
  <c r="Y13" i="14"/>
  <c r="Z12" i="14"/>
  <c r="Y12" i="14"/>
  <c r="Z11" i="14"/>
  <c r="Y11" i="14"/>
  <c r="Z10" i="14"/>
  <c r="Y10" i="14"/>
  <c r="Z9" i="14"/>
  <c r="Y9" i="14"/>
  <c r="Z8" i="14"/>
  <c r="Y8" i="14"/>
  <c r="Z7" i="14"/>
  <c r="Y7" i="14"/>
  <c r="Z6" i="14"/>
  <c r="Y6" i="14"/>
  <c r="Z5" i="14"/>
  <c r="Y5" i="14"/>
  <c r="Z4" i="14"/>
  <c r="Y4" i="14"/>
  <c r="Z3" i="14"/>
  <c r="Y3" i="14"/>
  <c r="Z2" i="14"/>
  <c r="Y2" i="14"/>
  <c r="AA72" i="14"/>
  <c r="AA71" i="14"/>
  <c r="AA70" i="14"/>
  <c r="AA68" i="14"/>
  <c r="AA67" i="14"/>
  <c r="AA66" i="14"/>
  <c r="AA65" i="14"/>
  <c r="AA64" i="14"/>
  <c r="AA63" i="14"/>
  <c r="AA62" i="14"/>
  <c r="AA61" i="14"/>
  <c r="AA60" i="14"/>
  <c r="AA58" i="14"/>
  <c r="AA56" i="14"/>
  <c r="AA55" i="14"/>
  <c r="AA54" i="14"/>
  <c r="AA53" i="14"/>
  <c r="AA52" i="14"/>
  <c r="AA51" i="14"/>
  <c r="AA50" i="14"/>
  <c r="AA49" i="14"/>
  <c r="AA48" i="14"/>
  <c r="AA47" i="14"/>
  <c r="AA46" i="14"/>
  <c r="AA45" i="14"/>
  <c r="AA44" i="14"/>
  <c r="AA43" i="14"/>
  <c r="AA41" i="14"/>
  <c r="AA40" i="14"/>
  <c r="AA39" i="14"/>
  <c r="AA38" i="14"/>
  <c r="AA37" i="14"/>
  <c r="AA36" i="14"/>
  <c r="AA35" i="14"/>
  <c r="AA34" i="14"/>
  <c r="AA33" i="14"/>
  <c r="AA32" i="14"/>
  <c r="AA31" i="14"/>
  <c r="AA30" i="14"/>
  <c r="AA29" i="14"/>
  <c r="AA28" i="14"/>
  <c r="AA27" i="14"/>
  <c r="AA26" i="14"/>
  <c r="AA25" i="14"/>
  <c r="AA24" i="14"/>
  <c r="AA23" i="14"/>
  <c r="AA22" i="14"/>
  <c r="AA21" i="14"/>
  <c r="AA20" i="14"/>
  <c r="AA19" i="14"/>
  <c r="AA18" i="14"/>
  <c r="AA17" i="14"/>
  <c r="AA16" i="14"/>
  <c r="AA15" i="14"/>
  <c r="AA14" i="14"/>
  <c r="AA13" i="14"/>
  <c r="AA12" i="14"/>
  <c r="AA11" i="14"/>
  <c r="AA10" i="14"/>
  <c r="AA9" i="14"/>
  <c r="AA8" i="14"/>
  <c r="AA7" i="14"/>
  <c r="AA6" i="14"/>
  <c r="AA5" i="14"/>
  <c r="AA4" i="14"/>
  <c r="AA3" i="14"/>
  <c r="AA2" i="14"/>
  <c r="E93" i="14"/>
  <c r="G93" i="14" s="1"/>
  <c r="E92" i="14"/>
  <c r="G92" i="14" s="1"/>
  <c r="E91" i="14"/>
  <c r="G91" i="14" s="1"/>
  <c r="E90" i="14"/>
  <c r="E89" i="14"/>
  <c r="G89" i="14" s="1"/>
  <c r="E88" i="14"/>
  <c r="G88" i="14" s="1"/>
  <c r="E87" i="14"/>
  <c r="G87" i="14" s="1"/>
  <c r="E86" i="14"/>
  <c r="G86" i="14" s="1"/>
  <c r="E85" i="14"/>
  <c r="G85" i="14" s="1"/>
  <c r="E84" i="14"/>
  <c r="G84" i="14" s="1"/>
  <c r="E83" i="14"/>
  <c r="E82" i="14"/>
  <c r="E81" i="14"/>
  <c r="G81" i="14" s="1"/>
  <c r="E80" i="14"/>
  <c r="G80" i="14" s="1"/>
  <c r="E79" i="14"/>
  <c r="G79" i="14" s="1"/>
  <c r="E78" i="14"/>
  <c r="G78" i="14" s="1"/>
  <c r="E77" i="14"/>
  <c r="G77" i="14" s="1"/>
  <c r="H70" i="14"/>
  <c r="H68" i="14"/>
  <c r="H67" i="14"/>
  <c r="H66" i="14"/>
  <c r="H65" i="14"/>
  <c r="H64" i="14"/>
  <c r="H63" i="14"/>
  <c r="H62" i="14"/>
  <c r="H61" i="14"/>
  <c r="H60" i="14"/>
  <c r="H59" i="14"/>
  <c r="H58" i="14"/>
  <c r="H57" i="14"/>
  <c r="H56" i="14"/>
  <c r="H55" i="14"/>
  <c r="H54" i="14"/>
  <c r="H53" i="14"/>
  <c r="H52" i="14"/>
  <c r="H51" i="14"/>
  <c r="H50" i="14"/>
  <c r="H49" i="14"/>
  <c r="H48" i="14"/>
  <c r="H47" i="14"/>
  <c r="H46" i="14"/>
  <c r="H45" i="14"/>
  <c r="H44" i="14"/>
  <c r="H43" i="14"/>
  <c r="H42" i="14"/>
  <c r="H41" i="14"/>
  <c r="H40" i="14"/>
  <c r="H39" i="14"/>
  <c r="H38" i="14"/>
  <c r="H37" i="14"/>
  <c r="H36" i="14"/>
  <c r="H35" i="14"/>
  <c r="H34" i="14"/>
  <c r="H33" i="14"/>
  <c r="H32" i="14"/>
  <c r="H31" i="14"/>
  <c r="H30" i="14"/>
  <c r="H29" i="14"/>
  <c r="H28" i="14"/>
  <c r="H27" i="14"/>
  <c r="H26" i="14"/>
  <c r="H25" i="14"/>
  <c r="H24" i="14"/>
  <c r="H23" i="14"/>
  <c r="H22" i="14"/>
  <c r="H21" i="14"/>
  <c r="H20" i="14"/>
  <c r="H19" i="14"/>
  <c r="H18" i="14"/>
  <c r="H17" i="14"/>
  <c r="H16" i="14"/>
  <c r="H15" i="14"/>
  <c r="H14" i="14"/>
  <c r="H13" i="14"/>
  <c r="H12" i="14"/>
  <c r="H11" i="14"/>
  <c r="H10" i="14"/>
  <c r="H9" i="14"/>
  <c r="H8" i="14"/>
  <c r="H7" i="14"/>
  <c r="H6" i="14"/>
  <c r="H5" i="14"/>
  <c r="H4" i="14"/>
  <c r="H3" i="14"/>
  <c r="H2" i="14"/>
  <c r="E50" i="14"/>
  <c r="G50" i="14" s="1"/>
  <c r="I50" i="14" s="1"/>
  <c r="L50" i="14"/>
  <c r="N50" i="14" s="1"/>
  <c r="P50" i="14" s="1"/>
  <c r="O50" i="14"/>
  <c r="E42" i="14"/>
  <c r="G42" i="14" s="1"/>
  <c r="I42" i="14" s="1"/>
  <c r="E70" i="14"/>
  <c r="G70" i="14" s="1"/>
  <c r="I70" i="14" s="1"/>
  <c r="E68" i="14"/>
  <c r="G68" i="14" s="1"/>
  <c r="I68" i="14" s="1"/>
  <c r="E67" i="14"/>
  <c r="G67" i="14" s="1"/>
  <c r="I67" i="14" s="1"/>
  <c r="E66" i="14"/>
  <c r="G66" i="14" s="1"/>
  <c r="I66" i="14" s="1"/>
  <c r="E65" i="14"/>
  <c r="G65" i="14" s="1"/>
  <c r="I65" i="14" s="1"/>
  <c r="E64" i="14"/>
  <c r="E63" i="14"/>
  <c r="E62" i="14"/>
  <c r="E61" i="14"/>
  <c r="G61" i="14" s="1"/>
  <c r="I61" i="14" s="1"/>
  <c r="E60" i="14"/>
  <c r="G60" i="14" s="1"/>
  <c r="I60" i="14" s="1"/>
  <c r="E59" i="14"/>
  <c r="E58" i="14"/>
  <c r="G58" i="14" s="1"/>
  <c r="I58" i="14" s="1"/>
  <c r="E57" i="14"/>
  <c r="G57" i="14" s="1"/>
  <c r="I57" i="14" s="1"/>
  <c r="E56" i="14"/>
  <c r="G56" i="14" s="1"/>
  <c r="I56" i="14" s="1"/>
  <c r="E55" i="14"/>
  <c r="E54" i="14"/>
  <c r="E53" i="14"/>
  <c r="G53" i="14" s="1"/>
  <c r="I53" i="14" s="1"/>
  <c r="E52" i="14"/>
  <c r="G52" i="14" s="1"/>
  <c r="I52" i="14" s="1"/>
  <c r="E51" i="14"/>
  <c r="G51" i="14" s="1"/>
  <c r="I51" i="14" s="1"/>
  <c r="E49" i="14"/>
  <c r="G49" i="14" s="1"/>
  <c r="I49" i="14" s="1"/>
  <c r="E48" i="14"/>
  <c r="G48" i="14" s="1"/>
  <c r="I48" i="14" s="1"/>
  <c r="E47" i="14"/>
  <c r="G47" i="14" s="1"/>
  <c r="I47" i="14" s="1"/>
  <c r="E46" i="14"/>
  <c r="E45" i="14"/>
  <c r="E44" i="14"/>
  <c r="G44" i="14" s="1"/>
  <c r="I44" i="14" s="1"/>
  <c r="E43" i="14"/>
  <c r="G43" i="14" s="1"/>
  <c r="I43" i="14" s="1"/>
  <c r="E41" i="14"/>
  <c r="G41" i="14" s="1"/>
  <c r="I41" i="14" s="1"/>
  <c r="E40" i="14"/>
  <c r="G40" i="14" s="1"/>
  <c r="I40" i="14" s="1"/>
  <c r="E39" i="14"/>
  <c r="G39" i="14" s="1"/>
  <c r="I39" i="14" s="1"/>
  <c r="E38" i="14"/>
  <c r="E37" i="14"/>
  <c r="G37" i="14" s="1"/>
  <c r="I37" i="14" s="1"/>
  <c r="E36" i="14"/>
  <c r="E35" i="14"/>
  <c r="G35" i="14" s="1"/>
  <c r="I35" i="14" s="1"/>
  <c r="E34" i="14"/>
  <c r="G34" i="14" s="1"/>
  <c r="I34" i="14" s="1"/>
  <c r="E33" i="14"/>
  <c r="G33" i="14" s="1"/>
  <c r="I33" i="14" s="1"/>
  <c r="E32" i="14"/>
  <c r="G32" i="14" s="1"/>
  <c r="I32" i="14" s="1"/>
  <c r="E31" i="14"/>
  <c r="G31" i="14" s="1"/>
  <c r="I31" i="14" s="1"/>
  <c r="E30" i="14"/>
  <c r="G30" i="14" s="1"/>
  <c r="I30" i="14" s="1"/>
  <c r="E29" i="14"/>
  <c r="G29" i="14" s="1"/>
  <c r="I29" i="14" s="1"/>
  <c r="E28" i="14"/>
  <c r="E27" i="14"/>
  <c r="G27" i="14" s="1"/>
  <c r="I27" i="14" s="1"/>
  <c r="E26" i="14"/>
  <c r="G26" i="14" s="1"/>
  <c r="I26" i="14" s="1"/>
  <c r="E25" i="14"/>
  <c r="G25" i="14" s="1"/>
  <c r="I25" i="14" s="1"/>
  <c r="E24" i="14"/>
  <c r="E23" i="14"/>
  <c r="G23" i="14" s="1"/>
  <c r="I23" i="14" s="1"/>
  <c r="E22" i="14"/>
  <c r="E21" i="14"/>
  <c r="G21" i="14" s="1"/>
  <c r="I21" i="14" s="1"/>
  <c r="E20" i="14"/>
  <c r="E19" i="14"/>
  <c r="G19" i="14" s="1"/>
  <c r="I19" i="14" s="1"/>
  <c r="E18" i="14"/>
  <c r="G18" i="14" s="1"/>
  <c r="I18" i="14" s="1"/>
  <c r="E17" i="14"/>
  <c r="G17" i="14" s="1"/>
  <c r="I17" i="14" s="1"/>
  <c r="E16" i="14"/>
  <c r="G16" i="14" s="1"/>
  <c r="I16" i="14" s="1"/>
  <c r="E15" i="14"/>
  <c r="G15" i="14" s="1"/>
  <c r="I15" i="14" s="1"/>
  <c r="E14" i="14"/>
  <c r="G14" i="14" s="1"/>
  <c r="I14" i="14" s="1"/>
  <c r="E13" i="14"/>
  <c r="G13" i="14" s="1"/>
  <c r="I13" i="14" s="1"/>
  <c r="E12" i="14"/>
  <c r="E11" i="14"/>
  <c r="G11" i="14" s="1"/>
  <c r="I11" i="14" s="1"/>
  <c r="E10" i="14"/>
  <c r="G10" i="14" s="1"/>
  <c r="I10" i="14" s="1"/>
  <c r="E9" i="14"/>
  <c r="G9" i="14" s="1"/>
  <c r="I9" i="14" s="1"/>
  <c r="E8" i="14"/>
  <c r="E7" i="14"/>
  <c r="G7" i="14" s="1"/>
  <c r="I7" i="14" s="1"/>
  <c r="E6" i="14"/>
  <c r="E5" i="14"/>
  <c r="G5" i="14" s="1"/>
  <c r="I5" i="14" s="1"/>
  <c r="E4" i="14"/>
  <c r="E3" i="14"/>
  <c r="G3" i="14" s="1"/>
  <c r="I3" i="14" s="1"/>
  <c r="E2" i="14"/>
  <c r="R2" i="14"/>
  <c r="R3" i="14"/>
  <c r="R4" i="14"/>
  <c r="R5" i="14"/>
  <c r="R6" i="14"/>
  <c r="R7" i="14"/>
  <c r="R8" i="14"/>
  <c r="R9" i="14"/>
  <c r="R10" i="14"/>
  <c r="R11" i="14"/>
  <c r="R12" i="14"/>
  <c r="R13" i="14"/>
  <c r="R14" i="14"/>
  <c r="R15" i="14"/>
  <c r="R16" i="14"/>
  <c r="R17" i="14"/>
  <c r="R18" i="14"/>
  <c r="R19" i="14"/>
  <c r="R20" i="14"/>
  <c r="R21" i="14"/>
  <c r="R22" i="14"/>
  <c r="R23" i="14"/>
  <c r="R24" i="14"/>
  <c r="R25" i="14"/>
  <c r="R26" i="14"/>
  <c r="R27" i="14"/>
  <c r="R28" i="14"/>
  <c r="R29" i="14"/>
  <c r="R30" i="14"/>
  <c r="R31" i="14"/>
  <c r="R32" i="14"/>
  <c r="R33" i="14"/>
  <c r="R34" i="14"/>
  <c r="R35" i="14"/>
  <c r="R36" i="14"/>
  <c r="R37" i="14"/>
  <c r="R38" i="14"/>
  <c r="R39" i="14"/>
  <c r="R40" i="14"/>
  <c r="R41" i="14"/>
  <c r="R42" i="14"/>
  <c r="R43" i="14"/>
  <c r="R44" i="14"/>
  <c r="R45" i="14"/>
  <c r="R46" i="14"/>
  <c r="R47" i="14"/>
  <c r="R48" i="14"/>
  <c r="R49" i="14"/>
  <c r="R50" i="14"/>
  <c r="R51" i="14"/>
  <c r="R52" i="14"/>
  <c r="R53" i="14"/>
  <c r="R54" i="14"/>
  <c r="R55" i="14"/>
  <c r="R56" i="14"/>
  <c r="R57" i="14"/>
  <c r="R58" i="14"/>
  <c r="R59" i="14"/>
  <c r="R60" i="14"/>
  <c r="R61" i="14"/>
  <c r="R62" i="14"/>
  <c r="R63" i="14"/>
  <c r="R64" i="14"/>
  <c r="R65" i="14"/>
  <c r="R66" i="14"/>
  <c r="R67" i="14"/>
  <c r="R68" i="14"/>
  <c r="R70" i="14"/>
  <c r="R77" i="14"/>
  <c r="R78" i="14"/>
  <c r="R79" i="14"/>
  <c r="R80" i="14"/>
  <c r="R81" i="14"/>
  <c r="R82" i="14"/>
  <c r="R83" i="14"/>
  <c r="R84" i="14"/>
  <c r="R85" i="14"/>
  <c r="R86" i="14"/>
  <c r="R87" i="14"/>
  <c r="R88" i="14"/>
  <c r="R89" i="14"/>
  <c r="R90" i="14"/>
  <c r="R91" i="14"/>
  <c r="R92" i="14"/>
  <c r="R93" i="14"/>
  <c r="K70" i="14"/>
  <c r="J70" i="14"/>
  <c r="K68" i="14"/>
  <c r="J68" i="14"/>
  <c r="K67" i="14"/>
  <c r="J67" i="14"/>
  <c r="K66" i="14"/>
  <c r="J66" i="14"/>
  <c r="K64" i="14"/>
  <c r="J64" i="14"/>
  <c r="K62" i="14"/>
  <c r="J62" i="14"/>
  <c r="K61" i="14"/>
  <c r="J61" i="14"/>
  <c r="K58" i="14"/>
  <c r="J58" i="14"/>
  <c r="K57" i="14"/>
  <c r="J57" i="14"/>
  <c r="K56" i="14"/>
  <c r="J56" i="14"/>
  <c r="K55" i="14"/>
  <c r="J55" i="14"/>
  <c r="K54" i="14"/>
  <c r="J54" i="14"/>
  <c r="K52" i="14"/>
  <c r="J52" i="14"/>
  <c r="K51" i="14"/>
  <c r="J51" i="14"/>
  <c r="K49" i="14"/>
  <c r="J49" i="14"/>
  <c r="K48" i="14"/>
  <c r="J48" i="14"/>
  <c r="K45" i="14"/>
  <c r="J45" i="14"/>
  <c r="K44" i="14"/>
  <c r="J44" i="14"/>
  <c r="K43" i="14"/>
  <c r="J43" i="14"/>
  <c r="K42" i="14"/>
  <c r="J42" i="14"/>
  <c r="L42" i="14" s="1"/>
  <c r="K41" i="14"/>
  <c r="J41" i="14"/>
  <c r="K40" i="14"/>
  <c r="J40" i="14"/>
  <c r="K39" i="14"/>
  <c r="J39" i="14"/>
  <c r="K38" i="14"/>
  <c r="J38" i="14"/>
  <c r="K36" i="14"/>
  <c r="J36" i="14"/>
  <c r="K35" i="14"/>
  <c r="J35" i="14"/>
  <c r="K34" i="14"/>
  <c r="J34" i="14"/>
  <c r="K33" i="14"/>
  <c r="J33" i="14"/>
  <c r="K32" i="14"/>
  <c r="J32" i="14"/>
  <c r="K31" i="14"/>
  <c r="J31" i="14"/>
  <c r="K30" i="14"/>
  <c r="J30" i="14"/>
  <c r="K29" i="14"/>
  <c r="J29" i="14"/>
  <c r="K28" i="14"/>
  <c r="J28" i="14"/>
  <c r="K27" i="14"/>
  <c r="J27" i="14"/>
  <c r="K25" i="14"/>
  <c r="J25" i="14"/>
  <c r="K24" i="14"/>
  <c r="J24" i="14"/>
  <c r="K23" i="14"/>
  <c r="J23" i="14"/>
  <c r="K22" i="14"/>
  <c r="J22" i="14"/>
  <c r="K21" i="14"/>
  <c r="J21" i="14"/>
  <c r="K20" i="14"/>
  <c r="J20" i="14"/>
  <c r="K19" i="14"/>
  <c r="J19" i="14"/>
  <c r="K18" i="14"/>
  <c r="J18" i="14"/>
  <c r="K17" i="14"/>
  <c r="J17" i="14"/>
  <c r="K14" i="14"/>
  <c r="J14" i="14"/>
  <c r="K13" i="14"/>
  <c r="J13" i="14"/>
  <c r="K12" i="14"/>
  <c r="J12" i="14"/>
  <c r="K10" i="14"/>
  <c r="J10" i="14"/>
  <c r="K9" i="14"/>
  <c r="J9" i="14"/>
  <c r="K8" i="14"/>
  <c r="J8" i="14"/>
  <c r="K7" i="14"/>
  <c r="J7" i="14"/>
  <c r="K6" i="14"/>
  <c r="J6" i="14"/>
  <c r="K4" i="14"/>
  <c r="J4" i="14"/>
  <c r="S85" i="14" l="1"/>
  <c r="S81" i="14"/>
  <c r="S89" i="14"/>
  <c r="S70" i="14"/>
  <c r="S84" i="14"/>
  <c r="S61" i="14"/>
  <c r="S44" i="14"/>
  <c r="S41" i="14"/>
  <c r="S91" i="14"/>
  <c r="S19" i="14"/>
  <c r="S3" i="14"/>
  <c r="S8" i="14"/>
  <c r="S24" i="14"/>
  <c r="S49" i="14"/>
  <c r="S77" i="14"/>
  <c r="S56" i="14"/>
  <c r="S32" i="14"/>
  <c r="S16" i="14"/>
  <c r="S48" i="14"/>
  <c r="G24" i="14"/>
  <c r="I24" i="14" s="1"/>
  <c r="S40" i="14"/>
  <c r="S68" i="14"/>
  <c r="S93" i="14"/>
  <c r="S51" i="14"/>
  <c r="S9" i="14"/>
  <c r="S35" i="14"/>
  <c r="S27" i="14"/>
  <c r="S22" i="14"/>
  <c r="S64" i="14"/>
  <c r="S39" i="14"/>
  <c r="S31" i="14"/>
  <c r="G64" i="14"/>
  <c r="I64" i="14" s="1"/>
  <c r="S59" i="14"/>
  <c r="G8" i="14"/>
  <c r="I8" i="14" s="1"/>
  <c r="S82" i="14"/>
  <c r="S90" i="14"/>
  <c r="S57" i="14"/>
  <c r="S50" i="14"/>
  <c r="S15" i="14"/>
  <c r="S65" i="14"/>
  <c r="S23" i="14"/>
  <c r="S7" i="14"/>
  <c r="S4" i="14"/>
  <c r="S45" i="14"/>
  <c r="S54" i="14"/>
  <c r="N42" i="14"/>
  <c r="P42" i="14" s="1"/>
  <c r="S25" i="14"/>
  <c r="S2" i="14"/>
  <c r="S67" i="14"/>
  <c r="S60" i="14"/>
  <c r="S11" i="14"/>
  <c r="S12" i="14"/>
  <c r="S20" i="14"/>
  <c r="S28" i="14"/>
  <c r="S36" i="14"/>
  <c r="S62" i="14"/>
  <c r="G59" i="14"/>
  <c r="I59" i="14" s="1"/>
  <c r="S17" i="14"/>
  <c r="S13" i="14"/>
  <c r="S29" i="14"/>
  <c r="S46" i="14"/>
  <c r="S55" i="14"/>
  <c r="S63" i="14"/>
  <c r="G4" i="14"/>
  <c r="I4" i="14" s="1"/>
  <c r="G12" i="14"/>
  <c r="I12" i="14" s="1"/>
  <c r="G20" i="14"/>
  <c r="I20" i="14" s="1"/>
  <c r="G28" i="14"/>
  <c r="I28" i="14" s="1"/>
  <c r="G36" i="14"/>
  <c r="I36" i="14" s="1"/>
  <c r="S83" i="14"/>
  <c r="S86" i="14"/>
  <c r="S6" i="14"/>
  <c r="S38" i="14"/>
  <c r="G45" i="14"/>
  <c r="I45" i="14" s="1"/>
  <c r="S52" i="14"/>
  <c r="G6" i="14"/>
  <c r="I6" i="14" s="1"/>
  <c r="G22" i="14"/>
  <c r="I22" i="14" s="1"/>
  <c r="G38" i="14"/>
  <c r="I38" i="14" s="1"/>
  <c r="G46" i="14"/>
  <c r="I46" i="14" s="1"/>
  <c r="G54" i="14"/>
  <c r="I54" i="14" s="1"/>
  <c r="G62" i="14"/>
  <c r="I62" i="14" s="1"/>
  <c r="S80" i="14"/>
  <c r="G2" i="14"/>
  <c r="I2" i="14" s="1"/>
  <c r="S53" i="14"/>
  <c r="S14" i="14"/>
  <c r="S30" i="14"/>
  <c r="S33" i="14"/>
  <c r="G55" i="14"/>
  <c r="I55" i="14" s="1"/>
  <c r="G63" i="14"/>
  <c r="I63" i="14" s="1"/>
  <c r="G90" i="14"/>
  <c r="G83" i="14"/>
  <c r="S78" i="14"/>
  <c r="G82" i="14"/>
  <c r="S79" i="14"/>
  <c r="S88" i="14"/>
  <c r="S92" i="14"/>
  <c r="S87" i="14"/>
  <c r="S42" i="14"/>
  <c r="S5" i="14"/>
  <c r="S21" i="14"/>
  <c r="S37" i="14"/>
  <c r="S58" i="14"/>
  <c r="S66" i="14"/>
  <c r="R95" i="14"/>
  <c r="S47" i="14"/>
  <c r="S18" i="14"/>
  <c r="S26" i="14"/>
  <c r="S34" i="14"/>
  <c r="S43" i="14"/>
  <c r="S10" i="14"/>
  <c r="R72" i="14"/>
  <c r="Q89" i="14"/>
  <c r="L89" i="14"/>
  <c r="N89" i="14" s="1"/>
  <c r="O42" i="14"/>
  <c r="Q57" i="14"/>
  <c r="O57" i="14"/>
  <c r="L57" i="14"/>
  <c r="N57" i="14" s="1"/>
  <c r="P57" i="14" s="1"/>
  <c r="Q42" i="14"/>
  <c r="S95" i="14" l="1"/>
  <c r="S72" i="14"/>
  <c r="P57" i="15"/>
  <c r="O57" i="15"/>
  <c r="Q57" i="15" s="1"/>
  <c r="Q59" i="14"/>
  <c r="O59" i="14"/>
  <c r="L59" i="14"/>
  <c r="N59" i="14" s="1"/>
  <c r="P59" i="14" s="1"/>
  <c r="P10" i="15" l="1"/>
  <c r="O10" i="15"/>
  <c r="Q10" i="15" s="1"/>
  <c r="P42" i="15"/>
  <c r="O42" i="15"/>
  <c r="Q42" i="15" s="1"/>
  <c r="P49" i="15"/>
  <c r="O49" i="15"/>
  <c r="Q49" i="15" s="1"/>
  <c r="P67" i="15"/>
  <c r="O67" i="15"/>
  <c r="Q67" i="15" s="1"/>
  <c r="C94" i="15"/>
  <c r="N93" i="15"/>
  <c r="L93" i="15"/>
  <c r="K93" i="15"/>
  <c r="G93" i="15"/>
  <c r="F93" i="15"/>
  <c r="E93" i="15"/>
  <c r="D93" i="15"/>
  <c r="C93" i="15"/>
  <c r="M91" i="15"/>
  <c r="O91" i="15" s="1"/>
  <c r="M90" i="15"/>
  <c r="O90" i="15" s="1"/>
  <c r="M89" i="15"/>
  <c r="O89" i="15" s="1"/>
  <c r="M88" i="15"/>
  <c r="O88" i="15" s="1"/>
  <c r="M86" i="15"/>
  <c r="O86" i="15" s="1"/>
  <c r="M85" i="15"/>
  <c r="O85" i="15" s="1"/>
  <c r="M84" i="15"/>
  <c r="O84" i="15" s="1"/>
  <c r="M83" i="15"/>
  <c r="O83" i="15" s="1"/>
  <c r="M82" i="15"/>
  <c r="O82" i="15" s="1"/>
  <c r="M81" i="15"/>
  <c r="O81" i="15" s="1"/>
  <c r="M79" i="15"/>
  <c r="O79" i="15" s="1"/>
  <c r="M77" i="15"/>
  <c r="O77" i="15" s="1"/>
  <c r="M76" i="15"/>
  <c r="O76" i="15" s="1"/>
  <c r="M75" i="15"/>
  <c r="N70" i="15"/>
  <c r="L70" i="15"/>
  <c r="K70" i="15"/>
  <c r="G70" i="15"/>
  <c r="T70" i="15" s="1"/>
  <c r="F70" i="15"/>
  <c r="E70" i="15"/>
  <c r="D70" i="15"/>
  <c r="C70" i="15"/>
  <c r="B70" i="15"/>
  <c r="P70" i="15" s="1"/>
  <c r="P68" i="15"/>
  <c r="O68" i="15"/>
  <c r="Q68" i="15" s="1"/>
  <c r="P66" i="15"/>
  <c r="O66" i="15"/>
  <c r="Q66" i="15" s="1"/>
  <c r="P65" i="15"/>
  <c r="O65" i="15"/>
  <c r="Q65" i="15" s="1"/>
  <c r="P64" i="15"/>
  <c r="O64" i="15"/>
  <c r="Q64" i="15" s="1"/>
  <c r="P63" i="15"/>
  <c r="O63" i="15"/>
  <c r="Q63" i="15" s="1"/>
  <c r="P62" i="15"/>
  <c r="O62" i="15"/>
  <c r="Q62" i="15" s="1"/>
  <c r="P61" i="15"/>
  <c r="O61" i="15"/>
  <c r="Q61" i="15" s="1"/>
  <c r="P60" i="15"/>
  <c r="O60" i="15"/>
  <c r="Q60" i="15" s="1"/>
  <c r="P59" i="15"/>
  <c r="O59" i="15"/>
  <c r="Q59" i="15" s="1"/>
  <c r="P58" i="15"/>
  <c r="O58" i="15"/>
  <c r="Q58" i="15" s="1"/>
  <c r="P56" i="15"/>
  <c r="O56" i="15"/>
  <c r="Q56" i="15" s="1"/>
  <c r="P55" i="15"/>
  <c r="O55" i="15"/>
  <c r="Q55" i="15" s="1"/>
  <c r="P54" i="15"/>
  <c r="O54" i="15"/>
  <c r="Q54" i="15" s="1"/>
  <c r="P53" i="15"/>
  <c r="O53" i="15"/>
  <c r="Q53" i="15" s="1"/>
  <c r="P52" i="15"/>
  <c r="O52" i="15"/>
  <c r="Q52" i="15" s="1"/>
  <c r="P51" i="15"/>
  <c r="O51" i="15"/>
  <c r="Q51" i="15" s="1"/>
  <c r="P50" i="15"/>
  <c r="O50" i="15"/>
  <c r="Q50" i="15" s="1"/>
  <c r="P48" i="15"/>
  <c r="O48" i="15"/>
  <c r="Q48" i="15" s="1"/>
  <c r="P47" i="15"/>
  <c r="O47" i="15"/>
  <c r="Q47" i="15" s="1"/>
  <c r="P46" i="15"/>
  <c r="O46" i="15"/>
  <c r="Q46" i="15" s="1"/>
  <c r="P45" i="15"/>
  <c r="O45" i="15"/>
  <c r="Q45" i="15" s="1"/>
  <c r="P44" i="15"/>
  <c r="O44" i="15"/>
  <c r="Q44" i="15" s="1"/>
  <c r="P43" i="15"/>
  <c r="O43" i="15"/>
  <c r="Q43" i="15" s="1"/>
  <c r="P41" i="15"/>
  <c r="O41" i="15"/>
  <c r="Q41" i="15" s="1"/>
  <c r="P40" i="15"/>
  <c r="O40" i="15"/>
  <c r="Q40" i="15" s="1"/>
  <c r="P39" i="15"/>
  <c r="O39" i="15"/>
  <c r="Q39" i="15" s="1"/>
  <c r="P38" i="15"/>
  <c r="Q38" i="15"/>
  <c r="P37" i="15"/>
  <c r="O37" i="15"/>
  <c r="Q37" i="15" s="1"/>
  <c r="P36" i="15"/>
  <c r="O36" i="15"/>
  <c r="Q36" i="15" s="1"/>
  <c r="P35" i="15"/>
  <c r="O35" i="15"/>
  <c r="Q35" i="15" s="1"/>
  <c r="P34" i="15"/>
  <c r="O34" i="15"/>
  <c r="Q34" i="15" s="1"/>
  <c r="P33" i="15"/>
  <c r="O33" i="15"/>
  <c r="Q33" i="15" s="1"/>
  <c r="P32" i="15"/>
  <c r="O32" i="15"/>
  <c r="Q32" i="15" s="1"/>
  <c r="P31" i="15"/>
  <c r="O31" i="15"/>
  <c r="Q31" i="15" s="1"/>
  <c r="P30" i="15"/>
  <c r="O30" i="15"/>
  <c r="Q30" i="15" s="1"/>
  <c r="P29" i="15"/>
  <c r="O29" i="15"/>
  <c r="Q29" i="15" s="1"/>
  <c r="P28" i="15"/>
  <c r="O28" i="15"/>
  <c r="Q28" i="15" s="1"/>
  <c r="P27" i="15"/>
  <c r="O27" i="15"/>
  <c r="Q27" i="15" s="1"/>
  <c r="P26" i="15"/>
  <c r="O26" i="15"/>
  <c r="Q26" i="15" s="1"/>
  <c r="P25" i="15"/>
  <c r="O25" i="15"/>
  <c r="Q25" i="15" s="1"/>
  <c r="P24" i="15"/>
  <c r="O24" i="15"/>
  <c r="Q24" i="15" s="1"/>
  <c r="P23" i="15"/>
  <c r="O23" i="15"/>
  <c r="Q23" i="15" s="1"/>
  <c r="P22" i="15"/>
  <c r="O22" i="15"/>
  <c r="Q22" i="15" s="1"/>
  <c r="P21" i="15"/>
  <c r="O21" i="15"/>
  <c r="Q21" i="15" s="1"/>
  <c r="P20" i="15"/>
  <c r="O20" i="15"/>
  <c r="Q20" i="15" s="1"/>
  <c r="P19" i="15"/>
  <c r="O19" i="15"/>
  <c r="Q19" i="15" s="1"/>
  <c r="P18" i="15"/>
  <c r="O18" i="15"/>
  <c r="Q18" i="15" s="1"/>
  <c r="P17" i="15"/>
  <c r="O17" i="15"/>
  <c r="Q17" i="15" s="1"/>
  <c r="P16" i="15"/>
  <c r="O16" i="15"/>
  <c r="Q16" i="15" s="1"/>
  <c r="P15" i="15"/>
  <c r="O15" i="15"/>
  <c r="Q15" i="15" s="1"/>
  <c r="P14" i="15"/>
  <c r="O14" i="15"/>
  <c r="Q14" i="15" s="1"/>
  <c r="P13" i="15"/>
  <c r="O13" i="15"/>
  <c r="Q13" i="15" s="1"/>
  <c r="P12" i="15"/>
  <c r="O12" i="15"/>
  <c r="Q12" i="15" s="1"/>
  <c r="P11" i="15"/>
  <c r="O11" i="15"/>
  <c r="Q11" i="15" s="1"/>
  <c r="P9" i="15"/>
  <c r="O9" i="15"/>
  <c r="Q9" i="15" s="1"/>
  <c r="P8" i="15"/>
  <c r="O8" i="15"/>
  <c r="Q8" i="15" s="1"/>
  <c r="P7" i="15"/>
  <c r="O7" i="15"/>
  <c r="Q7" i="15" s="1"/>
  <c r="P6" i="15"/>
  <c r="O6" i="15"/>
  <c r="Q6" i="15" s="1"/>
  <c r="P5" i="15"/>
  <c r="O5" i="15"/>
  <c r="Q5" i="15" s="1"/>
  <c r="P3" i="15"/>
  <c r="O3" i="15"/>
  <c r="P2" i="15"/>
  <c r="M2" i="15"/>
  <c r="O2" i="15" s="1"/>
  <c r="Q2" i="15" s="1"/>
  <c r="L93" i="14"/>
  <c r="N93" i="14" s="1"/>
  <c r="J72" i="14"/>
  <c r="K72" i="14"/>
  <c r="J95" i="14"/>
  <c r="K95" i="14"/>
  <c r="U97" i="14"/>
  <c r="X96" i="14"/>
  <c r="W96" i="14"/>
  <c r="V96" i="14"/>
  <c r="U96" i="14"/>
  <c r="C96" i="14"/>
  <c r="M95" i="14"/>
  <c r="F95" i="14"/>
  <c r="D95" i="14"/>
  <c r="Z95" i="14" s="1"/>
  <c r="C95" i="14"/>
  <c r="Y95" i="14" s="1"/>
  <c r="Q81" i="14"/>
  <c r="L81" i="14"/>
  <c r="N81" i="14" s="1"/>
  <c r="Q93" i="14"/>
  <c r="Q92" i="14"/>
  <c r="L92" i="14"/>
  <c r="N92" i="14" s="1"/>
  <c r="Q91" i="14"/>
  <c r="L91" i="14"/>
  <c r="N91" i="14" s="1"/>
  <c r="Q90" i="14"/>
  <c r="L90" i="14"/>
  <c r="N90" i="14" s="1"/>
  <c r="Q88" i="14"/>
  <c r="L88" i="14"/>
  <c r="N88" i="14" s="1"/>
  <c r="Q87" i="14"/>
  <c r="L87" i="14"/>
  <c r="N87" i="14" s="1"/>
  <c r="Q86" i="14"/>
  <c r="L86" i="14"/>
  <c r="N86" i="14" s="1"/>
  <c r="Q85" i="14"/>
  <c r="L85" i="14"/>
  <c r="N85" i="14" s="1"/>
  <c r="Q83" i="14"/>
  <c r="L83" i="14"/>
  <c r="N83" i="14" s="1"/>
  <c r="Q82" i="14"/>
  <c r="L82" i="14"/>
  <c r="N82" i="14" s="1"/>
  <c r="Q80" i="14"/>
  <c r="L80" i="14"/>
  <c r="N80" i="14" s="1"/>
  <c r="Q79" i="14"/>
  <c r="L79" i="14"/>
  <c r="N79" i="14" s="1"/>
  <c r="Q78" i="14"/>
  <c r="L78" i="14"/>
  <c r="N78" i="14" s="1"/>
  <c r="Q84" i="14"/>
  <c r="L84" i="14"/>
  <c r="N84" i="14" s="1"/>
  <c r="Q77" i="14"/>
  <c r="L77" i="14"/>
  <c r="M72" i="14"/>
  <c r="F72" i="14"/>
  <c r="D72" i="14"/>
  <c r="Z72" i="14" s="1"/>
  <c r="C72" i="14"/>
  <c r="Y72" i="14" s="1"/>
  <c r="B72" i="14"/>
  <c r="Q70" i="14"/>
  <c r="O70" i="14"/>
  <c r="L70" i="14"/>
  <c r="N70" i="14" s="1"/>
  <c r="P70" i="14" s="1"/>
  <c r="Q68" i="14"/>
  <c r="O68" i="14"/>
  <c r="L68" i="14"/>
  <c r="N68" i="14" s="1"/>
  <c r="P68" i="14" s="1"/>
  <c r="Q15" i="14"/>
  <c r="O15" i="14"/>
  <c r="L15" i="14"/>
  <c r="N15" i="14" s="1"/>
  <c r="P15" i="14" s="1"/>
  <c r="Q67" i="14"/>
  <c r="O67" i="14"/>
  <c r="L67" i="14"/>
  <c r="N67" i="14" s="1"/>
  <c r="P67" i="14" s="1"/>
  <c r="Q66" i="14"/>
  <c r="O66" i="14"/>
  <c r="L66" i="14"/>
  <c r="N66" i="14" s="1"/>
  <c r="P66" i="14" s="1"/>
  <c r="Q65" i="14"/>
  <c r="O65" i="14"/>
  <c r="L65" i="14"/>
  <c r="N65" i="14" s="1"/>
  <c r="P65" i="14" s="1"/>
  <c r="Q64" i="14"/>
  <c r="O64" i="14"/>
  <c r="L64" i="14"/>
  <c r="N64" i="14" s="1"/>
  <c r="P64" i="14" s="1"/>
  <c r="Q63" i="14"/>
  <c r="O63" i="14"/>
  <c r="L63" i="14"/>
  <c r="N63" i="14" s="1"/>
  <c r="P63" i="14" s="1"/>
  <c r="Q62" i="14"/>
  <c r="O62" i="14"/>
  <c r="L62" i="14"/>
  <c r="N62" i="14" s="1"/>
  <c r="P62" i="14" s="1"/>
  <c r="Q61" i="14"/>
  <c r="O61" i="14"/>
  <c r="L61" i="14"/>
  <c r="N61" i="14" s="1"/>
  <c r="P61" i="14" s="1"/>
  <c r="Q60" i="14"/>
  <c r="O60" i="14"/>
  <c r="L60" i="14"/>
  <c r="N60" i="14" s="1"/>
  <c r="P60" i="14" s="1"/>
  <c r="Q56" i="14"/>
  <c r="O56" i="14"/>
  <c r="L56" i="14"/>
  <c r="N56" i="14" s="1"/>
  <c r="P56" i="14" s="1"/>
  <c r="Q55" i="14"/>
  <c r="O55" i="14"/>
  <c r="L55" i="14"/>
  <c r="N55" i="14" s="1"/>
  <c r="P55" i="14" s="1"/>
  <c r="Q54" i="14"/>
  <c r="O54" i="14"/>
  <c r="L54" i="14"/>
  <c r="N54" i="14" s="1"/>
  <c r="P54" i="14" s="1"/>
  <c r="Q52" i="14"/>
  <c r="O52" i="14"/>
  <c r="L52" i="14"/>
  <c r="N52" i="14" s="1"/>
  <c r="P52" i="14" s="1"/>
  <c r="Q50" i="14"/>
  <c r="Q49" i="14"/>
  <c r="O49" i="14"/>
  <c r="L49" i="14"/>
  <c r="N49" i="14" s="1"/>
  <c r="P49" i="14" s="1"/>
  <c r="Q48" i="14"/>
  <c r="O48" i="14"/>
  <c r="L48" i="14"/>
  <c r="N48" i="14" s="1"/>
  <c r="P48" i="14" s="1"/>
  <c r="Q47" i="14"/>
  <c r="O47" i="14"/>
  <c r="L47" i="14"/>
  <c r="N47" i="14" s="1"/>
  <c r="P47" i="14" s="1"/>
  <c r="Q45" i="14"/>
  <c r="O45" i="14"/>
  <c r="L45" i="14"/>
  <c r="N45" i="14" s="1"/>
  <c r="P45" i="14" s="1"/>
  <c r="Q44" i="14"/>
  <c r="O44" i="14"/>
  <c r="L44" i="14"/>
  <c r="N44" i="14" s="1"/>
  <c r="P44" i="14" s="1"/>
  <c r="Q43" i="14"/>
  <c r="O43" i="14"/>
  <c r="L43" i="14"/>
  <c r="N43" i="14" s="1"/>
  <c r="P43" i="14" s="1"/>
  <c r="Q51" i="14"/>
  <c r="O51" i="14"/>
  <c r="L51" i="14"/>
  <c r="N51" i="14" s="1"/>
  <c r="P51" i="14" s="1"/>
  <c r="Q41" i="14"/>
  <c r="O41" i="14"/>
  <c r="L41" i="14"/>
  <c r="N41" i="14" s="1"/>
  <c r="P41" i="14" s="1"/>
  <c r="Q40" i="14"/>
  <c r="O40" i="14"/>
  <c r="L40" i="14"/>
  <c r="N40" i="14" s="1"/>
  <c r="P40" i="14" s="1"/>
  <c r="Q39" i="14"/>
  <c r="O39" i="14"/>
  <c r="L39" i="14"/>
  <c r="N39" i="14" s="1"/>
  <c r="P39" i="14" s="1"/>
  <c r="Q38" i="14"/>
  <c r="O38" i="14"/>
  <c r="L38" i="14"/>
  <c r="N38" i="14" s="1"/>
  <c r="P38" i="14" s="1"/>
  <c r="Q37" i="14"/>
  <c r="O37" i="14"/>
  <c r="L37" i="14"/>
  <c r="N37" i="14" s="1"/>
  <c r="P37" i="14" s="1"/>
  <c r="Q36" i="14"/>
  <c r="O36" i="14"/>
  <c r="L36" i="14"/>
  <c r="N36" i="14" s="1"/>
  <c r="P36" i="14" s="1"/>
  <c r="Q35" i="14"/>
  <c r="O35" i="14"/>
  <c r="L35" i="14"/>
  <c r="N35" i="14" s="1"/>
  <c r="P35" i="14" s="1"/>
  <c r="Q34" i="14"/>
  <c r="O34" i="14"/>
  <c r="L34" i="14"/>
  <c r="N34" i="14" s="1"/>
  <c r="P34" i="14" s="1"/>
  <c r="Q33" i="14"/>
  <c r="O33" i="14"/>
  <c r="L33" i="14"/>
  <c r="N33" i="14" s="1"/>
  <c r="P33" i="14" s="1"/>
  <c r="Q32" i="14"/>
  <c r="O32" i="14"/>
  <c r="L32" i="14"/>
  <c r="N32" i="14" s="1"/>
  <c r="P32" i="14" s="1"/>
  <c r="Q31" i="14"/>
  <c r="O31" i="14"/>
  <c r="L31" i="14"/>
  <c r="N31" i="14" s="1"/>
  <c r="P31" i="14" s="1"/>
  <c r="Q30" i="14"/>
  <c r="O30" i="14"/>
  <c r="L30" i="14"/>
  <c r="N30" i="14" s="1"/>
  <c r="P30" i="14" s="1"/>
  <c r="Q29" i="14"/>
  <c r="O29" i="14"/>
  <c r="L29" i="14"/>
  <c r="N29" i="14" s="1"/>
  <c r="P29" i="14" s="1"/>
  <c r="Q28" i="14"/>
  <c r="O28" i="14"/>
  <c r="L28" i="14"/>
  <c r="N28" i="14" s="1"/>
  <c r="P28" i="14" s="1"/>
  <c r="Q27" i="14"/>
  <c r="O27" i="14"/>
  <c r="L27" i="14"/>
  <c r="N27" i="14" s="1"/>
  <c r="P27" i="14" s="1"/>
  <c r="Q26" i="14"/>
  <c r="O26" i="14"/>
  <c r="L26" i="14"/>
  <c r="N26" i="14" s="1"/>
  <c r="P26" i="14" s="1"/>
  <c r="Q25" i="14"/>
  <c r="O25" i="14"/>
  <c r="L25" i="14"/>
  <c r="N25" i="14" s="1"/>
  <c r="P25" i="14" s="1"/>
  <c r="Q24" i="14"/>
  <c r="O24" i="14"/>
  <c r="L24" i="14"/>
  <c r="N24" i="14" s="1"/>
  <c r="P24" i="14" s="1"/>
  <c r="Q23" i="14"/>
  <c r="O23" i="14"/>
  <c r="L23" i="14"/>
  <c r="N23" i="14" s="1"/>
  <c r="P23" i="14" s="1"/>
  <c r="Q22" i="14"/>
  <c r="O22" i="14"/>
  <c r="L22" i="14"/>
  <c r="N22" i="14" s="1"/>
  <c r="P22" i="14" s="1"/>
  <c r="Q21" i="14"/>
  <c r="O21" i="14"/>
  <c r="L21" i="14"/>
  <c r="N21" i="14" s="1"/>
  <c r="P21" i="14" s="1"/>
  <c r="Q20" i="14"/>
  <c r="O20" i="14"/>
  <c r="L20" i="14"/>
  <c r="N20" i="14" s="1"/>
  <c r="P20" i="14" s="1"/>
  <c r="Q19" i="14"/>
  <c r="O19" i="14"/>
  <c r="L19" i="14"/>
  <c r="N19" i="14" s="1"/>
  <c r="P19" i="14" s="1"/>
  <c r="Q18" i="14"/>
  <c r="O18" i="14"/>
  <c r="L18" i="14"/>
  <c r="N18" i="14" s="1"/>
  <c r="P18" i="14" s="1"/>
  <c r="Q53" i="14"/>
  <c r="O53" i="14"/>
  <c r="L53" i="14"/>
  <c r="N53" i="14" s="1"/>
  <c r="P53" i="14" s="1"/>
  <c r="Q2" i="14"/>
  <c r="O2" i="14"/>
  <c r="L2" i="14"/>
  <c r="N2" i="14" s="1"/>
  <c r="P2" i="14" s="1"/>
  <c r="Q58" i="14"/>
  <c r="O58" i="14"/>
  <c r="L58" i="14"/>
  <c r="N58" i="14" s="1"/>
  <c r="P58" i="14" s="1"/>
  <c r="Q17" i="14"/>
  <c r="O17" i="14"/>
  <c r="L17" i="14"/>
  <c r="N17" i="14" s="1"/>
  <c r="P17" i="14" s="1"/>
  <c r="Q46" i="14"/>
  <c r="O46" i="14"/>
  <c r="L46" i="14"/>
  <c r="N46" i="14" s="1"/>
  <c r="P46" i="14" s="1"/>
  <c r="Q16" i="14"/>
  <c r="O16" i="14"/>
  <c r="L16" i="14"/>
  <c r="N16" i="14" s="1"/>
  <c r="P16" i="14" s="1"/>
  <c r="Q14" i="14"/>
  <c r="O14" i="14"/>
  <c r="L14" i="14"/>
  <c r="N14" i="14" s="1"/>
  <c r="P14" i="14" s="1"/>
  <c r="Q13" i="14"/>
  <c r="O13" i="14"/>
  <c r="L13" i="14"/>
  <c r="N13" i="14" s="1"/>
  <c r="P13" i="14" s="1"/>
  <c r="Q12" i="14"/>
  <c r="O12" i="14"/>
  <c r="L12" i="14"/>
  <c r="N12" i="14" s="1"/>
  <c r="P12" i="14" s="1"/>
  <c r="Q11" i="14"/>
  <c r="O11" i="14"/>
  <c r="L11" i="14"/>
  <c r="N11" i="14" s="1"/>
  <c r="P11" i="14" s="1"/>
  <c r="Q10" i="14"/>
  <c r="O10" i="14"/>
  <c r="L10" i="14"/>
  <c r="N10" i="14" s="1"/>
  <c r="P10" i="14" s="1"/>
  <c r="Q9" i="14"/>
  <c r="O9" i="14"/>
  <c r="L9" i="14"/>
  <c r="N9" i="14" s="1"/>
  <c r="P9" i="14" s="1"/>
  <c r="Q8" i="14"/>
  <c r="O8" i="14"/>
  <c r="L8" i="14"/>
  <c r="N8" i="14" s="1"/>
  <c r="P8" i="14" s="1"/>
  <c r="Q7" i="14"/>
  <c r="O7" i="14"/>
  <c r="L7" i="14"/>
  <c r="N7" i="14" s="1"/>
  <c r="P7" i="14" s="1"/>
  <c r="Q6" i="14"/>
  <c r="O6" i="14"/>
  <c r="L6" i="14"/>
  <c r="N6" i="14" s="1"/>
  <c r="P6" i="14" s="1"/>
  <c r="Q5" i="14"/>
  <c r="O5" i="14"/>
  <c r="L5" i="14"/>
  <c r="N5" i="14" s="1"/>
  <c r="P5" i="14" s="1"/>
  <c r="Q4" i="14"/>
  <c r="O4" i="14"/>
  <c r="L4" i="14"/>
  <c r="N4" i="14" s="1"/>
  <c r="P4" i="14" s="1"/>
  <c r="Q3" i="14"/>
  <c r="O3" i="14"/>
  <c r="L3" i="14"/>
  <c r="V1" i="14"/>
  <c r="R93" i="15" l="1"/>
  <c r="J93" i="15"/>
  <c r="J70" i="15"/>
  <c r="R70" i="15"/>
  <c r="K95" i="15"/>
  <c r="C95" i="15"/>
  <c r="J97" i="14"/>
  <c r="L95" i="15"/>
  <c r="E95" i="15"/>
  <c r="D95" i="15"/>
  <c r="F95" i="15"/>
  <c r="G95" i="15"/>
  <c r="M70" i="15"/>
  <c r="M93" i="15"/>
  <c r="Q3" i="15"/>
  <c r="O70" i="15"/>
  <c r="H70" i="15"/>
  <c r="H95" i="15" s="1"/>
  <c r="N95" i="15"/>
  <c r="O75" i="15"/>
  <c r="O93" i="15" s="1"/>
  <c r="I70" i="15"/>
  <c r="K97" i="14"/>
  <c r="M97" i="14"/>
  <c r="L95" i="14"/>
  <c r="Q95" i="14"/>
  <c r="N77" i="14"/>
  <c r="N95" i="14" s="1"/>
  <c r="C97" i="14"/>
  <c r="F97" i="14"/>
  <c r="D97" i="14"/>
  <c r="H72" i="14"/>
  <c r="P72" i="14" s="1"/>
  <c r="P97" i="14" s="1"/>
  <c r="E72" i="14"/>
  <c r="N3" i="14"/>
  <c r="L72" i="14"/>
  <c r="E95" i="14"/>
  <c r="G95" i="14"/>
  <c r="Q72" i="14"/>
  <c r="A74" i="13"/>
  <c r="R95" i="15" l="1"/>
  <c r="J95" i="15"/>
  <c r="Q70" i="15"/>
  <c r="Q95" i="15" s="1"/>
  <c r="M95" i="15"/>
  <c r="O95" i="15"/>
  <c r="P95" i="15"/>
  <c r="I95" i="15"/>
  <c r="L97" i="14"/>
  <c r="H97" i="14"/>
  <c r="Q97" i="14"/>
  <c r="P3" i="14"/>
  <c r="N72" i="14"/>
  <c r="N97" i="14" s="1"/>
  <c r="E97" i="14"/>
  <c r="G72" i="14"/>
  <c r="N9" i="13"/>
  <c r="P9" i="13"/>
  <c r="L9" i="13"/>
  <c r="O9" i="13"/>
  <c r="G9" i="13"/>
  <c r="I9" i="13"/>
  <c r="S9" i="13"/>
  <c r="Q9" i="13"/>
  <c r="R9" i="13"/>
  <c r="E9" i="13"/>
  <c r="H9" i="13"/>
  <c r="P62" i="13"/>
  <c r="P43" i="13"/>
  <c r="P32" i="13"/>
  <c r="P31" i="13"/>
  <c r="P23" i="13"/>
  <c r="P14" i="13"/>
  <c r="P12" i="13"/>
  <c r="P5" i="13"/>
  <c r="O68" i="13"/>
  <c r="O67" i="13"/>
  <c r="O66" i="13"/>
  <c r="O65" i="13"/>
  <c r="O64" i="13"/>
  <c r="O63" i="13"/>
  <c r="O62" i="13"/>
  <c r="O61" i="13"/>
  <c r="O60" i="13"/>
  <c r="O59" i="13"/>
  <c r="O58" i="13"/>
  <c r="O57" i="13"/>
  <c r="O56" i="13"/>
  <c r="O55" i="13"/>
  <c r="O54" i="13"/>
  <c r="O52" i="13"/>
  <c r="O51" i="13"/>
  <c r="O50" i="13"/>
  <c r="O49" i="13"/>
  <c r="O48" i="13"/>
  <c r="O47" i="13"/>
  <c r="O46" i="13"/>
  <c r="O45" i="13"/>
  <c r="O44" i="13"/>
  <c r="O43" i="13"/>
  <c r="O42" i="13"/>
  <c r="O41" i="13"/>
  <c r="O40" i="13"/>
  <c r="O39" i="13"/>
  <c r="O38" i="13"/>
  <c r="O37" i="13"/>
  <c r="O36" i="13"/>
  <c r="O35" i="13"/>
  <c r="O34" i="13"/>
  <c r="O33" i="13"/>
  <c r="O32" i="13"/>
  <c r="O31" i="13"/>
  <c r="O30" i="13"/>
  <c r="O29" i="13"/>
  <c r="O28" i="13"/>
  <c r="O27" i="13"/>
  <c r="O26" i="13"/>
  <c r="O25" i="13"/>
  <c r="O24" i="13"/>
  <c r="O23" i="13"/>
  <c r="O22" i="13"/>
  <c r="O21" i="13"/>
  <c r="O20" i="13"/>
  <c r="O19" i="13"/>
  <c r="O18" i="13"/>
  <c r="O17" i="13"/>
  <c r="O16" i="13"/>
  <c r="O15" i="13"/>
  <c r="O14" i="13"/>
  <c r="O13" i="13"/>
  <c r="O12" i="13"/>
  <c r="O11" i="13"/>
  <c r="O7" i="13"/>
  <c r="O6" i="13"/>
  <c r="O5" i="13"/>
  <c r="O4" i="13"/>
  <c r="O3" i="13"/>
  <c r="O2" i="13"/>
  <c r="N93" i="13"/>
  <c r="N91" i="13"/>
  <c r="N90" i="13"/>
  <c r="N89" i="13"/>
  <c r="N88" i="13"/>
  <c r="N87" i="13"/>
  <c r="N86" i="13"/>
  <c r="N83" i="13"/>
  <c r="N81" i="13"/>
  <c r="N80" i="13"/>
  <c r="N79" i="13"/>
  <c r="N78" i="13"/>
  <c r="N77" i="13"/>
  <c r="N68" i="13"/>
  <c r="P68" i="13" s="1"/>
  <c r="N66" i="13"/>
  <c r="P66" i="13" s="1"/>
  <c r="N65" i="13"/>
  <c r="P65" i="13" s="1"/>
  <c r="N64" i="13"/>
  <c r="P64" i="13" s="1"/>
  <c r="N62" i="13"/>
  <c r="N61" i="13"/>
  <c r="P61" i="13" s="1"/>
  <c r="N60" i="13"/>
  <c r="P60" i="13" s="1"/>
  <c r="N59" i="13"/>
  <c r="P59" i="13" s="1"/>
  <c r="N58" i="13"/>
  <c r="P58" i="13" s="1"/>
  <c r="N57" i="13"/>
  <c r="P57" i="13" s="1"/>
  <c r="N56" i="13"/>
  <c r="P56" i="13" s="1"/>
  <c r="N55" i="13"/>
  <c r="P55" i="13" s="1"/>
  <c r="N49" i="13"/>
  <c r="P49" i="13" s="1"/>
  <c r="N48" i="13"/>
  <c r="P48" i="13" s="1"/>
  <c r="N47" i="13"/>
  <c r="P47" i="13" s="1"/>
  <c r="N45" i="13"/>
  <c r="P45" i="13" s="1"/>
  <c r="N44" i="13"/>
  <c r="P44" i="13" s="1"/>
  <c r="N43" i="13"/>
  <c r="N42" i="13"/>
  <c r="P42" i="13" s="1"/>
  <c r="N41" i="13"/>
  <c r="P41" i="13" s="1"/>
  <c r="N40" i="13"/>
  <c r="P40" i="13" s="1"/>
  <c r="N38" i="13"/>
  <c r="P38" i="13" s="1"/>
  <c r="N37" i="13"/>
  <c r="P37" i="13" s="1"/>
  <c r="N36" i="13"/>
  <c r="P36" i="13" s="1"/>
  <c r="N34" i="13"/>
  <c r="P34" i="13" s="1"/>
  <c r="N33" i="13"/>
  <c r="P33" i="13" s="1"/>
  <c r="N32" i="13"/>
  <c r="N31" i="13"/>
  <c r="N30" i="13"/>
  <c r="P30" i="13" s="1"/>
  <c r="N29" i="13"/>
  <c r="P29" i="13" s="1"/>
  <c r="N28" i="13"/>
  <c r="P28" i="13" s="1"/>
  <c r="N27" i="13"/>
  <c r="P27" i="13" s="1"/>
  <c r="N26" i="13"/>
  <c r="P26" i="13" s="1"/>
  <c r="N25" i="13"/>
  <c r="P25" i="13" s="1"/>
  <c r="N24" i="13"/>
  <c r="P24" i="13" s="1"/>
  <c r="N23" i="13"/>
  <c r="N20" i="13"/>
  <c r="P20" i="13" s="1"/>
  <c r="N19" i="13"/>
  <c r="P19" i="13" s="1"/>
  <c r="N18" i="13"/>
  <c r="P18" i="13" s="1"/>
  <c r="N16" i="13"/>
  <c r="P16" i="13" s="1"/>
  <c r="N15" i="13"/>
  <c r="P15" i="13" s="1"/>
  <c r="N14" i="13"/>
  <c r="N13" i="13"/>
  <c r="P13" i="13" s="1"/>
  <c r="N12" i="13"/>
  <c r="N6" i="13"/>
  <c r="P6" i="13" s="1"/>
  <c r="N5" i="13"/>
  <c r="N4" i="13"/>
  <c r="P4" i="13" s="1"/>
  <c r="N3" i="13"/>
  <c r="P3" i="13" s="1"/>
  <c r="M95" i="13"/>
  <c r="L93" i="13"/>
  <c r="L91" i="13"/>
  <c r="L90" i="13"/>
  <c r="L89" i="13"/>
  <c r="L88" i="13"/>
  <c r="L87" i="13"/>
  <c r="L86" i="13"/>
  <c r="L84" i="13"/>
  <c r="N84" i="13" s="1"/>
  <c r="L83" i="13"/>
  <c r="L82" i="13"/>
  <c r="N82" i="13" s="1"/>
  <c r="L81" i="13"/>
  <c r="L80" i="13"/>
  <c r="L79" i="13"/>
  <c r="L78" i="13"/>
  <c r="L77" i="13"/>
  <c r="M72" i="13"/>
  <c r="M97" i="13" s="1"/>
  <c r="L68" i="13"/>
  <c r="L67" i="13"/>
  <c r="N67" i="13" s="1"/>
  <c r="P67" i="13" s="1"/>
  <c r="L66" i="13"/>
  <c r="L65" i="13"/>
  <c r="L64" i="13"/>
  <c r="L63" i="13"/>
  <c r="N63" i="13" s="1"/>
  <c r="P63" i="13" s="1"/>
  <c r="L62" i="13"/>
  <c r="L61" i="13"/>
  <c r="L60" i="13"/>
  <c r="L59" i="13"/>
  <c r="L58" i="13"/>
  <c r="L57" i="13"/>
  <c r="L56" i="13"/>
  <c r="L55" i="13"/>
  <c r="L54" i="13"/>
  <c r="N54" i="13" s="1"/>
  <c r="P54" i="13" s="1"/>
  <c r="L52" i="13"/>
  <c r="N52" i="13" s="1"/>
  <c r="P52" i="13" s="1"/>
  <c r="L51" i="13"/>
  <c r="N51" i="13" s="1"/>
  <c r="P51" i="13" s="1"/>
  <c r="L50" i="13"/>
  <c r="N50" i="13" s="1"/>
  <c r="P50" i="13" s="1"/>
  <c r="L49" i="13"/>
  <c r="L48" i="13"/>
  <c r="L47" i="13"/>
  <c r="L46" i="13"/>
  <c r="N46" i="13" s="1"/>
  <c r="P46" i="13" s="1"/>
  <c r="L45" i="13"/>
  <c r="L44" i="13"/>
  <c r="L43" i="13"/>
  <c r="L42" i="13"/>
  <c r="L41" i="13"/>
  <c r="L40" i="13"/>
  <c r="L39" i="13"/>
  <c r="N39" i="13" s="1"/>
  <c r="P39" i="13" s="1"/>
  <c r="L38" i="13"/>
  <c r="L37" i="13"/>
  <c r="L36" i="13"/>
  <c r="L35" i="13"/>
  <c r="N35" i="13" s="1"/>
  <c r="P35" i="13" s="1"/>
  <c r="L34" i="13"/>
  <c r="L33" i="13"/>
  <c r="L32" i="13"/>
  <c r="L31" i="13"/>
  <c r="L30" i="13"/>
  <c r="L29" i="13"/>
  <c r="L28" i="13"/>
  <c r="L27" i="13"/>
  <c r="L26" i="13"/>
  <c r="L25" i="13"/>
  <c r="L24" i="13"/>
  <c r="L23" i="13"/>
  <c r="L22" i="13"/>
  <c r="N22" i="13" s="1"/>
  <c r="P22" i="13" s="1"/>
  <c r="L21" i="13"/>
  <c r="N21" i="13" s="1"/>
  <c r="P21" i="13" s="1"/>
  <c r="L20" i="13"/>
  <c r="L19" i="13"/>
  <c r="L18" i="13"/>
  <c r="L17" i="13"/>
  <c r="N17" i="13" s="1"/>
  <c r="P17" i="13" s="1"/>
  <c r="L16" i="13"/>
  <c r="L15" i="13"/>
  <c r="L14" i="13"/>
  <c r="L13" i="13"/>
  <c r="L12" i="13"/>
  <c r="L11" i="13"/>
  <c r="N11" i="13" s="1"/>
  <c r="P11" i="13" s="1"/>
  <c r="L7" i="13"/>
  <c r="N7" i="13" s="1"/>
  <c r="P7" i="13" s="1"/>
  <c r="L6" i="13"/>
  <c r="L5" i="13"/>
  <c r="L4" i="13"/>
  <c r="L3" i="13"/>
  <c r="L2" i="13"/>
  <c r="K95" i="13"/>
  <c r="J95" i="13"/>
  <c r="K72" i="13"/>
  <c r="J72" i="13"/>
  <c r="G97" i="14" l="1"/>
  <c r="I72" i="14"/>
  <c r="K97" i="13"/>
  <c r="J97" i="13"/>
  <c r="N95" i="13"/>
  <c r="L95" i="13"/>
  <c r="L72" i="13"/>
  <c r="N2" i="13"/>
  <c r="P2" i="13" s="1"/>
  <c r="S95" i="13"/>
  <c r="R95" i="13"/>
  <c r="R93" i="13"/>
  <c r="S93" i="13" s="1"/>
  <c r="S92" i="13"/>
  <c r="R92" i="13"/>
  <c r="S91" i="13"/>
  <c r="R91" i="13"/>
  <c r="R90" i="13"/>
  <c r="S90" i="13" s="1"/>
  <c r="R89" i="13"/>
  <c r="S89" i="13" s="1"/>
  <c r="S88" i="13"/>
  <c r="R88" i="13"/>
  <c r="S87" i="13"/>
  <c r="R87" i="13"/>
  <c r="R86" i="13"/>
  <c r="S86" i="13" s="1"/>
  <c r="R85" i="13"/>
  <c r="S85" i="13" s="1"/>
  <c r="S84" i="13"/>
  <c r="R84" i="13"/>
  <c r="S83" i="13"/>
  <c r="R83" i="13"/>
  <c r="R82" i="13"/>
  <c r="S82" i="13" s="1"/>
  <c r="R81" i="13"/>
  <c r="S81" i="13" s="1"/>
  <c r="S80" i="13"/>
  <c r="R80" i="13"/>
  <c r="S79" i="13"/>
  <c r="R79" i="13"/>
  <c r="R78" i="13"/>
  <c r="S78" i="13" s="1"/>
  <c r="R77" i="13"/>
  <c r="S77" i="13" s="1"/>
  <c r="R70" i="13"/>
  <c r="S70" i="13" s="1"/>
  <c r="R69" i="13"/>
  <c r="S69" i="13" s="1"/>
  <c r="R68" i="13"/>
  <c r="S68" i="13" s="1"/>
  <c r="R67" i="13"/>
  <c r="R66" i="13"/>
  <c r="R65" i="13"/>
  <c r="R64" i="13"/>
  <c r="R63" i="13"/>
  <c r="R62" i="13"/>
  <c r="R61" i="13"/>
  <c r="R60" i="13"/>
  <c r="R59" i="13"/>
  <c r="R58" i="13"/>
  <c r="R57" i="13"/>
  <c r="R56" i="13"/>
  <c r="R55" i="13"/>
  <c r="R54" i="13"/>
  <c r="R53" i="13"/>
  <c r="R52" i="13"/>
  <c r="R51" i="13"/>
  <c r="R50" i="13"/>
  <c r="R49" i="13"/>
  <c r="R48" i="13"/>
  <c r="R47" i="13"/>
  <c r="R46" i="13"/>
  <c r="R45" i="13"/>
  <c r="R44" i="13"/>
  <c r="R43" i="13"/>
  <c r="R42" i="13"/>
  <c r="R41" i="13"/>
  <c r="R40" i="13"/>
  <c r="R39" i="13"/>
  <c r="R38" i="13"/>
  <c r="R37" i="13"/>
  <c r="R36" i="13"/>
  <c r="R35" i="13"/>
  <c r="R34" i="13"/>
  <c r="R33" i="13"/>
  <c r="R32" i="13"/>
  <c r="R31" i="13"/>
  <c r="R30" i="13"/>
  <c r="R29" i="13"/>
  <c r="R28" i="13"/>
  <c r="S28" i="13" s="1"/>
  <c r="R27" i="13"/>
  <c r="R26" i="13"/>
  <c r="R25" i="13"/>
  <c r="R24" i="13"/>
  <c r="R23" i="13"/>
  <c r="R22" i="13"/>
  <c r="S22" i="13" s="1"/>
  <c r="R21" i="13"/>
  <c r="R20" i="13"/>
  <c r="R19" i="13"/>
  <c r="R18" i="13"/>
  <c r="S18" i="13" s="1"/>
  <c r="R17" i="13"/>
  <c r="S17" i="13" s="1"/>
  <c r="R16" i="13"/>
  <c r="R15" i="13"/>
  <c r="R14" i="13"/>
  <c r="R13" i="13"/>
  <c r="R12" i="13"/>
  <c r="S12" i="13" s="1"/>
  <c r="R11" i="13"/>
  <c r="S11" i="13" s="1"/>
  <c r="R10" i="13"/>
  <c r="R8" i="13"/>
  <c r="S8" i="13" s="1"/>
  <c r="R7" i="13"/>
  <c r="R6" i="13"/>
  <c r="R5" i="13"/>
  <c r="R4" i="13"/>
  <c r="R3" i="13"/>
  <c r="R2" i="13"/>
  <c r="O72" i="14" l="1"/>
  <c r="O97" i="14" s="1"/>
  <c r="I97" i="14"/>
  <c r="L97" i="13"/>
  <c r="R72" i="13"/>
  <c r="N72" i="13"/>
  <c r="N97" i="13" s="1"/>
  <c r="C96" i="13"/>
  <c r="Q91" i="13" l="1"/>
  <c r="E91" i="13"/>
  <c r="G91" i="13" s="1"/>
  <c r="X85" i="13"/>
  <c r="Z85" i="13"/>
  <c r="AB85" i="13" s="1"/>
  <c r="AA85" i="13"/>
  <c r="AC85" i="13" s="1"/>
  <c r="Y1" i="13"/>
  <c r="X2" i="13"/>
  <c r="Y2" i="13"/>
  <c r="Z2" i="13"/>
  <c r="AB2" i="13" s="1"/>
  <c r="AA2" i="13"/>
  <c r="AC2" i="13" s="1"/>
  <c r="X3" i="13"/>
  <c r="Y3" i="13"/>
  <c r="Z3" i="13"/>
  <c r="AB3" i="13" s="1"/>
  <c r="AA3" i="13"/>
  <c r="AC3" i="13" s="1"/>
  <c r="X4" i="13"/>
  <c r="Y4" i="13"/>
  <c r="Z4" i="13"/>
  <c r="AB4" i="13" s="1"/>
  <c r="AA4" i="13"/>
  <c r="AC4" i="13" s="1"/>
  <c r="X5" i="13"/>
  <c r="Y5" i="13"/>
  <c r="Z5" i="13"/>
  <c r="AB5" i="13" s="1"/>
  <c r="AA5" i="13"/>
  <c r="AC5" i="13" s="1"/>
  <c r="X6" i="13"/>
  <c r="Y6" i="13"/>
  <c r="Z6" i="13"/>
  <c r="AB6" i="13" s="1"/>
  <c r="AA6" i="13"/>
  <c r="AC6" i="13" s="1"/>
  <c r="X7" i="13"/>
  <c r="Y7" i="13"/>
  <c r="Z7" i="13"/>
  <c r="AB7" i="13" s="1"/>
  <c r="AA7" i="13"/>
  <c r="AC7" i="13" s="1"/>
  <c r="X10" i="13"/>
  <c r="Y10" i="13"/>
  <c r="Z10" i="13"/>
  <c r="AB10" i="13" s="1"/>
  <c r="AA10" i="13"/>
  <c r="AC10" i="13" s="1"/>
  <c r="X12" i="13"/>
  <c r="Y12" i="13"/>
  <c r="Z12" i="13"/>
  <c r="AB12" i="13" s="1"/>
  <c r="AA12" i="13"/>
  <c r="AC12" i="13" s="1"/>
  <c r="X13" i="13"/>
  <c r="Y13" i="13"/>
  <c r="Z13" i="13"/>
  <c r="AB13" i="13" s="1"/>
  <c r="AA13" i="13"/>
  <c r="AC13" i="13" s="1"/>
  <c r="X14" i="13"/>
  <c r="Y14" i="13"/>
  <c r="Z14" i="13"/>
  <c r="AB14" i="13" s="1"/>
  <c r="AA14" i="13"/>
  <c r="AC14" i="13" s="1"/>
  <c r="X15" i="13"/>
  <c r="Y15" i="13"/>
  <c r="Z15" i="13"/>
  <c r="AB15" i="13" s="1"/>
  <c r="AA15" i="13"/>
  <c r="AC15" i="13" s="1"/>
  <c r="X16" i="13"/>
  <c r="Y16" i="13"/>
  <c r="Z16" i="13"/>
  <c r="AB16" i="13" s="1"/>
  <c r="AA16" i="13"/>
  <c r="AC16" i="13" s="1"/>
  <c r="X17" i="13"/>
  <c r="Y17" i="13"/>
  <c r="Z17" i="13"/>
  <c r="AB17" i="13" s="1"/>
  <c r="AA17" i="13"/>
  <c r="AC17" i="13" s="1"/>
  <c r="X18" i="13"/>
  <c r="Y18" i="13"/>
  <c r="Z18" i="13"/>
  <c r="AB18" i="13" s="1"/>
  <c r="AA18" i="13"/>
  <c r="AC18" i="13" s="1"/>
  <c r="X19" i="13"/>
  <c r="Y19" i="13"/>
  <c r="Z19" i="13"/>
  <c r="AB19" i="13" s="1"/>
  <c r="AA19" i="13"/>
  <c r="AC19" i="13" s="1"/>
  <c r="X20" i="13"/>
  <c r="Y20" i="13"/>
  <c r="Z20" i="13"/>
  <c r="AB20" i="13" s="1"/>
  <c r="AA20" i="13"/>
  <c r="AC20" i="13" s="1"/>
  <c r="X21" i="13"/>
  <c r="Y21" i="13"/>
  <c r="Z21" i="13"/>
  <c r="AB21" i="13" s="1"/>
  <c r="AA21" i="13"/>
  <c r="AC21" i="13" s="1"/>
  <c r="X22" i="13"/>
  <c r="Y22" i="13"/>
  <c r="Z22" i="13"/>
  <c r="AB22" i="13" s="1"/>
  <c r="AA22" i="13"/>
  <c r="AC22" i="13" s="1"/>
  <c r="X23" i="13"/>
  <c r="Y23" i="13"/>
  <c r="Z23" i="13"/>
  <c r="AB23" i="13" s="1"/>
  <c r="AA23" i="13"/>
  <c r="AC23" i="13" s="1"/>
  <c r="X24" i="13"/>
  <c r="Y24" i="13"/>
  <c r="Z24" i="13"/>
  <c r="AB24" i="13" s="1"/>
  <c r="AA24" i="13"/>
  <c r="AC24" i="13" s="1"/>
  <c r="X25" i="13"/>
  <c r="Y25" i="13"/>
  <c r="Z25" i="13"/>
  <c r="AB25" i="13" s="1"/>
  <c r="AA25" i="13"/>
  <c r="AC25" i="13" s="1"/>
  <c r="X26" i="13"/>
  <c r="Y26" i="13"/>
  <c r="Z26" i="13"/>
  <c r="AB26" i="13" s="1"/>
  <c r="AA26" i="13"/>
  <c r="AC26" i="13" s="1"/>
  <c r="X27" i="13"/>
  <c r="Y27" i="13"/>
  <c r="Z27" i="13"/>
  <c r="AB27" i="13" s="1"/>
  <c r="AA27" i="13"/>
  <c r="AC27" i="13" s="1"/>
  <c r="X28" i="13"/>
  <c r="Y28" i="13"/>
  <c r="Z28" i="13"/>
  <c r="AB28" i="13" s="1"/>
  <c r="AA28" i="13"/>
  <c r="AC28" i="13" s="1"/>
  <c r="X29" i="13"/>
  <c r="Y29" i="13"/>
  <c r="Z29" i="13"/>
  <c r="AB29" i="13" s="1"/>
  <c r="AA29" i="13"/>
  <c r="AC29" i="13" s="1"/>
  <c r="X30" i="13"/>
  <c r="Y30" i="13"/>
  <c r="Z30" i="13"/>
  <c r="AB30" i="13" s="1"/>
  <c r="AA30" i="13"/>
  <c r="AC30" i="13" s="1"/>
  <c r="X31" i="13"/>
  <c r="Y31" i="13"/>
  <c r="Z31" i="13"/>
  <c r="AB31" i="13" s="1"/>
  <c r="AA31" i="13"/>
  <c r="AC31" i="13" s="1"/>
  <c r="X32" i="13"/>
  <c r="Y32" i="13"/>
  <c r="Z32" i="13"/>
  <c r="AB32" i="13" s="1"/>
  <c r="AA32" i="13"/>
  <c r="AC32" i="13" s="1"/>
  <c r="X33" i="13"/>
  <c r="Y33" i="13"/>
  <c r="Z33" i="13"/>
  <c r="AB33" i="13" s="1"/>
  <c r="AA33" i="13"/>
  <c r="AC33" i="13" s="1"/>
  <c r="X34" i="13"/>
  <c r="Y34" i="13"/>
  <c r="Z34" i="13"/>
  <c r="AB34" i="13" s="1"/>
  <c r="AA34" i="13"/>
  <c r="AC34" i="13" s="1"/>
  <c r="X35" i="13"/>
  <c r="Y35" i="13"/>
  <c r="Z35" i="13"/>
  <c r="AB35" i="13" s="1"/>
  <c r="AA35" i="13"/>
  <c r="AC35" i="13" s="1"/>
  <c r="X36" i="13"/>
  <c r="Y36" i="13"/>
  <c r="Z36" i="13"/>
  <c r="AB36" i="13" s="1"/>
  <c r="AA36" i="13"/>
  <c r="AC36" i="13" s="1"/>
  <c r="X37" i="13"/>
  <c r="Y37" i="13"/>
  <c r="Z37" i="13"/>
  <c r="AB37" i="13" s="1"/>
  <c r="AA37" i="13"/>
  <c r="AC37" i="13" s="1"/>
  <c r="X38" i="13"/>
  <c r="Y38" i="13"/>
  <c r="Z38" i="13"/>
  <c r="AB38" i="13" s="1"/>
  <c r="AA38" i="13"/>
  <c r="AC38" i="13" s="1"/>
  <c r="X39" i="13"/>
  <c r="Y39" i="13"/>
  <c r="Z39" i="13"/>
  <c r="AB39" i="13" s="1"/>
  <c r="AA39" i="13"/>
  <c r="AC39" i="13" s="1"/>
  <c r="X40" i="13"/>
  <c r="Y40" i="13"/>
  <c r="Z40" i="13"/>
  <c r="AB40" i="13" s="1"/>
  <c r="AA40" i="13"/>
  <c r="AC40" i="13" s="1"/>
  <c r="X41" i="13"/>
  <c r="Y41" i="13"/>
  <c r="Z41" i="13"/>
  <c r="AB41" i="13" s="1"/>
  <c r="AA41" i="13"/>
  <c r="AC41" i="13" s="1"/>
  <c r="X42" i="13"/>
  <c r="Y42" i="13"/>
  <c r="Z42" i="13"/>
  <c r="AB42" i="13" s="1"/>
  <c r="AA42" i="13"/>
  <c r="AC42" i="13" s="1"/>
  <c r="X43" i="13"/>
  <c r="Y43" i="13"/>
  <c r="Z43" i="13"/>
  <c r="AB43" i="13" s="1"/>
  <c r="AA43" i="13"/>
  <c r="AC43" i="13" s="1"/>
  <c r="X44" i="13"/>
  <c r="Y44" i="13"/>
  <c r="Z44" i="13"/>
  <c r="AB44" i="13" s="1"/>
  <c r="AA44" i="13"/>
  <c r="AC44" i="13" s="1"/>
  <c r="X45" i="13"/>
  <c r="Y45" i="13"/>
  <c r="Z45" i="13"/>
  <c r="AB45" i="13" s="1"/>
  <c r="AA45" i="13"/>
  <c r="AC45" i="13" s="1"/>
  <c r="X47" i="13"/>
  <c r="Y47" i="13"/>
  <c r="Z47" i="13"/>
  <c r="AB47" i="13" s="1"/>
  <c r="AA47" i="13"/>
  <c r="AC47" i="13" s="1"/>
  <c r="X48" i="13"/>
  <c r="Y48" i="13"/>
  <c r="Z48" i="13"/>
  <c r="AB48" i="13" s="1"/>
  <c r="AA48" i="13"/>
  <c r="AC48" i="13" s="1"/>
  <c r="X49" i="13"/>
  <c r="Y49" i="13"/>
  <c r="Z49" i="13"/>
  <c r="AB49" i="13" s="1"/>
  <c r="AA49" i="13"/>
  <c r="AC49" i="13" s="1"/>
  <c r="X50" i="13"/>
  <c r="Y50" i="13"/>
  <c r="Z50" i="13"/>
  <c r="AB50" i="13" s="1"/>
  <c r="AA50" i="13"/>
  <c r="AC50" i="13" s="1"/>
  <c r="X51" i="13"/>
  <c r="Y51" i="13"/>
  <c r="Z51" i="13"/>
  <c r="AB51" i="13" s="1"/>
  <c r="AA51" i="13"/>
  <c r="AC51" i="13" s="1"/>
  <c r="X52" i="13"/>
  <c r="Y52" i="13"/>
  <c r="Z52" i="13"/>
  <c r="AB52" i="13" s="1"/>
  <c r="AA52" i="13"/>
  <c r="AC52" i="13" s="1"/>
  <c r="X53" i="13"/>
  <c r="Y53" i="13"/>
  <c r="Z53" i="13"/>
  <c r="AB53" i="13" s="1"/>
  <c r="AA53" i="13"/>
  <c r="AC53" i="13" s="1"/>
  <c r="X54" i="13"/>
  <c r="Y54" i="13"/>
  <c r="Z54" i="13"/>
  <c r="AB54" i="13" s="1"/>
  <c r="AA54" i="13"/>
  <c r="AC54" i="13" s="1"/>
  <c r="X55" i="13"/>
  <c r="Y55" i="13"/>
  <c r="Z55" i="13"/>
  <c r="AB55" i="13" s="1"/>
  <c r="AA55" i="13"/>
  <c r="AC55" i="13" s="1"/>
  <c r="X56" i="13"/>
  <c r="Y56" i="13"/>
  <c r="Z56" i="13"/>
  <c r="AB56" i="13" s="1"/>
  <c r="AA56" i="13"/>
  <c r="AC56" i="13" s="1"/>
  <c r="X57" i="13"/>
  <c r="Y57" i="13"/>
  <c r="Z57" i="13"/>
  <c r="AB57" i="13" s="1"/>
  <c r="AA57" i="13"/>
  <c r="AC57" i="13" s="1"/>
  <c r="X58" i="13"/>
  <c r="Y58" i="13"/>
  <c r="Z58" i="13"/>
  <c r="AB58" i="13" s="1"/>
  <c r="AA58" i="13"/>
  <c r="AC58" i="13" s="1"/>
  <c r="X59" i="13"/>
  <c r="Y59" i="13"/>
  <c r="Z59" i="13"/>
  <c r="AB59" i="13" s="1"/>
  <c r="AA59" i="13"/>
  <c r="AC59" i="13" s="1"/>
  <c r="X60" i="13"/>
  <c r="Y60" i="13"/>
  <c r="Z60" i="13"/>
  <c r="AB60" i="13" s="1"/>
  <c r="AA60" i="13"/>
  <c r="AC60" i="13" s="1"/>
  <c r="X61" i="13"/>
  <c r="Y61" i="13"/>
  <c r="Z61" i="13"/>
  <c r="AB61" i="13" s="1"/>
  <c r="AA61" i="13"/>
  <c r="AC61" i="13" s="1"/>
  <c r="X62" i="13"/>
  <c r="Y62" i="13"/>
  <c r="Z62" i="13"/>
  <c r="AB62" i="13" s="1"/>
  <c r="AA62" i="13"/>
  <c r="AC62" i="13" s="1"/>
  <c r="X63" i="13"/>
  <c r="Y63" i="13"/>
  <c r="Z63" i="13"/>
  <c r="AB63" i="13" s="1"/>
  <c r="AA63" i="13"/>
  <c r="AC63" i="13" s="1"/>
  <c r="X64" i="13"/>
  <c r="Y64" i="13"/>
  <c r="Z64" i="13"/>
  <c r="AB64" i="13" s="1"/>
  <c r="AA64" i="13"/>
  <c r="AC64" i="13" s="1"/>
  <c r="X65" i="13"/>
  <c r="Y65" i="13"/>
  <c r="Z65" i="13"/>
  <c r="AB65" i="13" s="1"/>
  <c r="AA65" i="13"/>
  <c r="AC65" i="13" s="1"/>
  <c r="X66" i="13"/>
  <c r="Y66" i="13"/>
  <c r="Z66" i="13"/>
  <c r="AB66" i="13" s="1"/>
  <c r="AA66" i="13"/>
  <c r="AC66" i="13" s="1"/>
  <c r="X68" i="13"/>
  <c r="Y68" i="13"/>
  <c r="Z68" i="13"/>
  <c r="AB68" i="13" s="1"/>
  <c r="AA68" i="13"/>
  <c r="AC68" i="13" s="1"/>
  <c r="X69" i="13"/>
  <c r="Y69" i="13"/>
  <c r="Z69" i="13"/>
  <c r="AB69" i="13" s="1"/>
  <c r="AA69" i="13"/>
  <c r="AC69" i="13" s="1"/>
  <c r="X72" i="13"/>
  <c r="Y72" i="13"/>
  <c r="Z72" i="13"/>
  <c r="AA72" i="13"/>
  <c r="X77" i="13"/>
  <c r="Z77" i="13"/>
  <c r="AB77" i="13" s="1"/>
  <c r="AA77" i="13"/>
  <c r="AC77" i="13" s="1"/>
  <c r="X79" i="13"/>
  <c r="Z79" i="13"/>
  <c r="AB79" i="13" s="1"/>
  <c r="AA79" i="13"/>
  <c r="AC79" i="13" s="1"/>
  <c r="X80" i="13"/>
  <c r="Z80" i="13"/>
  <c r="AB80" i="13" s="1"/>
  <c r="AA80" i="13"/>
  <c r="AC80" i="13" s="1"/>
  <c r="X81" i="13"/>
  <c r="Z81" i="13"/>
  <c r="AB81" i="13" s="1"/>
  <c r="AA81" i="13"/>
  <c r="AC81" i="13" s="1"/>
  <c r="X82" i="13"/>
  <c r="Z82" i="13"/>
  <c r="AB82" i="13" s="1"/>
  <c r="AA82" i="13"/>
  <c r="AC82" i="13" s="1"/>
  <c r="X83" i="13"/>
  <c r="Z83" i="13"/>
  <c r="AB83" i="13" s="1"/>
  <c r="AA83" i="13"/>
  <c r="AC83" i="13" s="1"/>
  <c r="X84" i="13"/>
  <c r="Z84" i="13"/>
  <c r="AB84" i="13" s="1"/>
  <c r="AA84" i="13"/>
  <c r="AC84" i="13" s="1"/>
  <c r="X86" i="13"/>
  <c r="Z86" i="13"/>
  <c r="AB86" i="13" s="1"/>
  <c r="AA86" i="13"/>
  <c r="AC86" i="13" s="1"/>
  <c r="X87" i="13"/>
  <c r="Z87" i="13"/>
  <c r="AB87" i="13" s="1"/>
  <c r="AA87" i="13"/>
  <c r="AC87" i="13" s="1"/>
  <c r="X88" i="13"/>
  <c r="Z88" i="13"/>
  <c r="AB88" i="13" s="1"/>
  <c r="AA88" i="13"/>
  <c r="AC88" i="13" s="1"/>
  <c r="X89" i="13"/>
  <c r="Z89" i="13"/>
  <c r="AB89" i="13" s="1"/>
  <c r="AA89" i="13"/>
  <c r="AC89" i="13" s="1"/>
  <c r="X90" i="13"/>
  <c r="Z90" i="13"/>
  <c r="AB90" i="13" s="1"/>
  <c r="AA90" i="13"/>
  <c r="AC90" i="13" s="1"/>
  <c r="X92" i="13"/>
  <c r="Z92" i="13"/>
  <c r="AB92" i="13" s="1"/>
  <c r="AA92" i="13"/>
  <c r="AC92" i="13" s="1"/>
  <c r="X93" i="13"/>
  <c r="Z93" i="13"/>
  <c r="AB93" i="13" s="1"/>
  <c r="AA93" i="13"/>
  <c r="AC93" i="13" s="1"/>
  <c r="X95" i="13"/>
  <c r="Y95" i="13"/>
  <c r="Z95" i="13"/>
  <c r="AA95" i="13"/>
  <c r="X97" i="13"/>
  <c r="Y97" i="13"/>
  <c r="Z97" i="13"/>
  <c r="AA97" i="13"/>
  <c r="X98" i="13"/>
  <c r="E67" i="13"/>
  <c r="E46" i="13"/>
  <c r="Q67" i="13"/>
  <c r="H67" i="13"/>
  <c r="Q70" i="13"/>
  <c r="H70" i="13"/>
  <c r="E70" i="13"/>
  <c r="G70" i="13" s="1"/>
  <c r="I70" i="13" s="1"/>
  <c r="Q46" i="13"/>
  <c r="H46" i="13"/>
  <c r="G46" i="13" l="1"/>
  <c r="I46" i="13" s="1"/>
  <c r="S46" i="13"/>
  <c r="G67" i="13"/>
  <c r="I67" i="13" s="1"/>
  <c r="S67" i="13"/>
  <c r="Q11" i="13"/>
  <c r="H11" i="13"/>
  <c r="E11" i="13"/>
  <c r="G11" i="13" s="1"/>
  <c r="I11" i="13" s="1"/>
  <c r="Q8" i="13"/>
  <c r="H8" i="13"/>
  <c r="E8" i="13"/>
  <c r="G8" i="13" s="1"/>
  <c r="I8" i="13" s="1"/>
  <c r="Q78" i="13"/>
  <c r="E78" i="13"/>
  <c r="G78" i="13" s="1"/>
  <c r="F95" i="13" l="1"/>
  <c r="D95" i="13"/>
  <c r="AC95" i="13" s="1"/>
  <c r="C95" i="13"/>
  <c r="AB95" i="13" s="1"/>
  <c r="Q93" i="13"/>
  <c r="E93" i="13"/>
  <c r="G93" i="13" s="1"/>
  <c r="Q92" i="13"/>
  <c r="E92" i="13"/>
  <c r="G92" i="13" s="1"/>
  <c r="Q90" i="13"/>
  <c r="E90" i="13"/>
  <c r="G90" i="13" s="1"/>
  <c r="Q89" i="13"/>
  <c r="E89" i="13"/>
  <c r="G89" i="13" s="1"/>
  <c r="Q88" i="13"/>
  <c r="E88" i="13"/>
  <c r="G88" i="13" s="1"/>
  <c r="Q87" i="13"/>
  <c r="E87" i="13"/>
  <c r="G87" i="13" s="1"/>
  <c r="Q86" i="13"/>
  <c r="E86" i="13"/>
  <c r="G86" i="13" s="1"/>
  <c r="Q85" i="13"/>
  <c r="E85" i="13"/>
  <c r="G85" i="13" s="1"/>
  <c r="Q84" i="13"/>
  <c r="E84" i="13"/>
  <c r="G84" i="13" s="1"/>
  <c r="Q83" i="13"/>
  <c r="E83" i="13"/>
  <c r="G83" i="13" s="1"/>
  <c r="Q82" i="13"/>
  <c r="E82" i="13"/>
  <c r="G82" i="13" s="1"/>
  <c r="Q81" i="13"/>
  <c r="E81" i="13"/>
  <c r="G81" i="13" s="1"/>
  <c r="Q80" i="13"/>
  <c r="E80" i="13"/>
  <c r="G80" i="13" s="1"/>
  <c r="Q79" i="13"/>
  <c r="E79" i="13"/>
  <c r="G79" i="13" s="1"/>
  <c r="Q77" i="13"/>
  <c r="E77" i="13"/>
  <c r="G77" i="13" s="1"/>
  <c r="F72" i="13"/>
  <c r="D72" i="13"/>
  <c r="AC72" i="13" s="1"/>
  <c r="C72" i="13"/>
  <c r="AB72" i="13" s="1"/>
  <c r="B72" i="13"/>
  <c r="Q69" i="13"/>
  <c r="H69" i="13"/>
  <c r="E69" i="13"/>
  <c r="G69" i="13" s="1"/>
  <c r="I69" i="13" s="1"/>
  <c r="Q68" i="13"/>
  <c r="H68" i="13"/>
  <c r="E68" i="13"/>
  <c r="G68" i="13" s="1"/>
  <c r="I68" i="13" s="1"/>
  <c r="Q66" i="13"/>
  <c r="H66" i="13"/>
  <c r="E66" i="13"/>
  <c r="Q65" i="13"/>
  <c r="H65" i="13"/>
  <c r="E65" i="13"/>
  <c r="Q64" i="13"/>
  <c r="H64" i="13"/>
  <c r="E64" i="13"/>
  <c r="Q63" i="13"/>
  <c r="H63" i="13"/>
  <c r="E63" i="13"/>
  <c r="Q62" i="13"/>
  <c r="H62" i="13"/>
  <c r="E62" i="13"/>
  <c r="Q61" i="13"/>
  <c r="H61" i="13"/>
  <c r="E61" i="13"/>
  <c r="Q60" i="13"/>
  <c r="H60" i="13"/>
  <c r="E60" i="13"/>
  <c r="Q59" i="13"/>
  <c r="H59" i="13"/>
  <c r="E59" i="13"/>
  <c r="Q58" i="13"/>
  <c r="H58" i="13"/>
  <c r="E58" i="13"/>
  <c r="Q57" i="13"/>
  <c r="H57" i="13"/>
  <c r="E57" i="13"/>
  <c r="Q56" i="13"/>
  <c r="H56" i="13"/>
  <c r="E56" i="13"/>
  <c r="Q55" i="13"/>
  <c r="H55" i="13"/>
  <c r="E55" i="13"/>
  <c r="Q54" i="13"/>
  <c r="H54" i="13"/>
  <c r="E54" i="13"/>
  <c r="Q53" i="13"/>
  <c r="H53" i="13"/>
  <c r="E53" i="13"/>
  <c r="Q52" i="13"/>
  <c r="H52" i="13"/>
  <c r="E52" i="13"/>
  <c r="Q51" i="13"/>
  <c r="H51" i="13"/>
  <c r="E51" i="13"/>
  <c r="Q50" i="13"/>
  <c r="H50" i="13"/>
  <c r="E50" i="13"/>
  <c r="Q49" i="13"/>
  <c r="H49" i="13"/>
  <c r="E49" i="13"/>
  <c r="Q48" i="13"/>
  <c r="H48" i="13"/>
  <c r="E48" i="13"/>
  <c r="Q47" i="13"/>
  <c r="H47" i="13"/>
  <c r="E47" i="13"/>
  <c r="Q45" i="13"/>
  <c r="H45" i="13"/>
  <c r="E45" i="13"/>
  <c r="Q44" i="13"/>
  <c r="H44" i="13"/>
  <c r="E44" i="13"/>
  <c r="Q43" i="13"/>
  <c r="H43" i="13"/>
  <c r="E43" i="13"/>
  <c r="Q42" i="13"/>
  <c r="H42" i="13"/>
  <c r="E42" i="13"/>
  <c r="Q41" i="13"/>
  <c r="H41" i="13"/>
  <c r="E41" i="13"/>
  <c r="Q40" i="13"/>
  <c r="H40" i="13"/>
  <c r="E40" i="13"/>
  <c r="Q39" i="13"/>
  <c r="H39" i="13"/>
  <c r="E39" i="13"/>
  <c r="Q38" i="13"/>
  <c r="H38" i="13"/>
  <c r="E38" i="13"/>
  <c r="Q37" i="13"/>
  <c r="H37" i="13"/>
  <c r="E37" i="13"/>
  <c r="Q36" i="13"/>
  <c r="H36" i="13"/>
  <c r="E36" i="13"/>
  <c r="Q35" i="13"/>
  <c r="H35" i="13"/>
  <c r="E35" i="13"/>
  <c r="Q34" i="13"/>
  <c r="H34" i="13"/>
  <c r="E34" i="13"/>
  <c r="Q33" i="13"/>
  <c r="H33" i="13"/>
  <c r="E33" i="13"/>
  <c r="Q32" i="13"/>
  <c r="H32" i="13"/>
  <c r="E32" i="13"/>
  <c r="Q31" i="13"/>
  <c r="H31" i="13"/>
  <c r="E31" i="13"/>
  <c r="Q30" i="13"/>
  <c r="H30" i="13"/>
  <c r="E30" i="13"/>
  <c r="Q29" i="13"/>
  <c r="H29" i="13"/>
  <c r="E29" i="13"/>
  <c r="Q28" i="13"/>
  <c r="H28" i="13"/>
  <c r="E28" i="13"/>
  <c r="G28" i="13" s="1"/>
  <c r="I28" i="13" s="1"/>
  <c r="Q27" i="13"/>
  <c r="H27" i="13"/>
  <c r="E27" i="13"/>
  <c r="Q26" i="13"/>
  <c r="H26" i="13"/>
  <c r="E26" i="13"/>
  <c r="Q25" i="13"/>
  <c r="H25" i="13"/>
  <c r="E25" i="13"/>
  <c r="Q24" i="13"/>
  <c r="H24" i="13"/>
  <c r="E24" i="13"/>
  <c r="Q23" i="13"/>
  <c r="H23" i="13"/>
  <c r="E23" i="13"/>
  <c r="Q22" i="13"/>
  <c r="H22" i="13"/>
  <c r="E22" i="13"/>
  <c r="G22" i="13" s="1"/>
  <c r="I22" i="13" s="1"/>
  <c r="Q21" i="13"/>
  <c r="H21" i="13"/>
  <c r="E21" i="13"/>
  <c r="Q20" i="13"/>
  <c r="H20" i="13"/>
  <c r="E20" i="13"/>
  <c r="Q19" i="13"/>
  <c r="H19" i="13"/>
  <c r="E19" i="13"/>
  <c r="Q18" i="13"/>
  <c r="H18" i="13"/>
  <c r="E18" i="13"/>
  <c r="G18" i="13" s="1"/>
  <c r="I18" i="13" s="1"/>
  <c r="Q17" i="13"/>
  <c r="H17" i="13"/>
  <c r="E17" i="13"/>
  <c r="G17" i="13" s="1"/>
  <c r="I17" i="13" s="1"/>
  <c r="Q16" i="13"/>
  <c r="H16" i="13"/>
  <c r="E16" i="13"/>
  <c r="Q15" i="13"/>
  <c r="H15" i="13"/>
  <c r="E15" i="13"/>
  <c r="Q14" i="13"/>
  <c r="H14" i="13"/>
  <c r="E14" i="13"/>
  <c r="Q13" i="13"/>
  <c r="H13" i="13"/>
  <c r="E13" i="13"/>
  <c r="Q12" i="13"/>
  <c r="H12" i="13"/>
  <c r="E12" i="13"/>
  <c r="G12" i="13" s="1"/>
  <c r="I12" i="13" s="1"/>
  <c r="Q10" i="13"/>
  <c r="H10" i="13"/>
  <c r="E10" i="13"/>
  <c r="Q7" i="13"/>
  <c r="H7" i="13"/>
  <c r="E7" i="13"/>
  <c r="Q6" i="13"/>
  <c r="H6" i="13"/>
  <c r="E6" i="13"/>
  <c r="Q5" i="13"/>
  <c r="H5" i="13"/>
  <c r="E5" i="13"/>
  <c r="Q4" i="13"/>
  <c r="H4" i="13"/>
  <c r="E4" i="13"/>
  <c r="Q3" i="13"/>
  <c r="H3" i="13"/>
  <c r="E3" i="13"/>
  <c r="S3" i="13" s="1"/>
  <c r="Q2" i="13"/>
  <c r="H2" i="13"/>
  <c r="E2" i="13"/>
  <c r="G10" i="13" l="1"/>
  <c r="I10" i="13" s="1"/>
  <c r="S10" i="13"/>
  <c r="G19" i="13"/>
  <c r="I19" i="13" s="1"/>
  <c r="S19" i="13"/>
  <c r="G27" i="13"/>
  <c r="I27" i="13" s="1"/>
  <c r="S27" i="13"/>
  <c r="G35" i="13"/>
  <c r="I35" i="13" s="1"/>
  <c r="S35" i="13"/>
  <c r="G60" i="13"/>
  <c r="I60" i="13" s="1"/>
  <c r="S60" i="13"/>
  <c r="G30" i="13"/>
  <c r="I30" i="13" s="1"/>
  <c r="S30" i="13"/>
  <c r="G38" i="13"/>
  <c r="I38" i="13" s="1"/>
  <c r="S38" i="13"/>
  <c r="G47" i="13"/>
  <c r="I47" i="13" s="1"/>
  <c r="S47" i="13"/>
  <c r="G55" i="13"/>
  <c r="I55" i="13" s="1"/>
  <c r="S55" i="13"/>
  <c r="G63" i="13"/>
  <c r="I63" i="13" s="1"/>
  <c r="S63" i="13"/>
  <c r="G6" i="13"/>
  <c r="I6" i="13" s="1"/>
  <c r="S6" i="13"/>
  <c r="G25" i="13"/>
  <c r="I25" i="13" s="1"/>
  <c r="S25" i="13"/>
  <c r="G33" i="13"/>
  <c r="I33" i="13" s="1"/>
  <c r="S33" i="13"/>
  <c r="G41" i="13"/>
  <c r="I41" i="13" s="1"/>
  <c r="S41" i="13"/>
  <c r="G50" i="13"/>
  <c r="I50" i="13" s="1"/>
  <c r="S50" i="13"/>
  <c r="G58" i="13"/>
  <c r="I58" i="13" s="1"/>
  <c r="S58" i="13"/>
  <c r="G66" i="13"/>
  <c r="I66" i="13" s="1"/>
  <c r="S66" i="13"/>
  <c r="G20" i="13"/>
  <c r="I20" i="13" s="1"/>
  <c r="S20" i="13"/>
  <c r="G36" i="13"/>
  <c r="I36" i="13" s="1"/>
  <c r="S36" i="13"/>
  <c r="G44" i="13"/>
  <c r="I44" i="13" s="1"/>
  <c r="S44" i="13"/>
  <c r="G53" i="13"/>
  <c r="I53" i="13" s="1"/>
  <c r="S53" i="13"/>
  <c r="G61" i="13"/>
  <c r="I61" i="13" s="1"/>
  <c r="S61" i="13"/>
  <c r="G43" i="13"/>
  <c r="I43" i="13" s="1"/>
  <c r="S43" i="13"/>
  <c r="G14" i="13"/>
  <c r="I14" i="13" s="1"/>
  <c r="S14" i="13"/>
  <c r="G4" i="13"/>
  <c r="I4" i="13" s="1"/>
  <c r="S4" i="13"/>
  <c r="G15" i="13"/>
  <c r="I15" i="13" s="1"/>
  <c r="S15" i="13"/>
  <c r="G48" i="13"/>
  <c r="I48" i="13" s="1"/>
  <c r="S48" i="13"/>
  <c r="G56" i="13"/>
  <c r="I56" i="13" s="1"/>
  <c r="S56" i="13"/>
  <c r="G64" i="13"/>
  <c r="I64" i="13" s="1"/>
  <c r="S64" i="13"/>
  <c r="G26" i="13"/>
  <c r="I26" i="13" s="1"/>
  <c r="S26" i="13"/>
  <c r="G34" i="13"/>
  <c r="I34" i="13" s="1"/>
  <c r="S34" i="13"/>
  <c r="G42" i="13"/>
  <c r="I42" i="13" s="1"/>
  <c r="S42" i="13"/>
  <c r="G51" i="13"/>
  <c r="I51" i="13" s="1"/>
  <c r="S51" i="13"/>
  <c r="G59" i="13"/>
  <c r="I59" i="13" s="1"/>
  <c r="S59" i="13"/>
  <c r="G2" i="13"/>
  <c r="S2" i="13"/>
  <c r="G13" i="13"/>
  <c r="I13" i="13" s="1"/>
  <c r="S13" i="13"/>
  <c r="G21" i="13"/>
  <c r="I21" i="13" s="1"/>
  <c r="S21" i="13"/>
  <c r="G29" i="13"/>
  <c r="I29" i="13" s="1"/>
  <c r="S29" i="13"/>
  <c r="G37" i="13"/>
  <c r="I37" i="13" s="1"/>
  <c r="S37" i="13"/>
  <c r="G45" i="13"/>
  <c r="I45" i="13" s="1"/>
  <c r="S45" i="13"/>
  <c r="G54" i="13"/>
  <c r="I54" i="13" s="1"/>
  <c r="S54" i="13"/>
  <c r="G62" i="13"/>
  <c r="I62" i="13" s="1"/>
  <c r="S62" i="13"/>
  <c r="G52" i="13"/>
  <c r="I52" i="13" s="1"/>
  <c r="S52" i="13"/>
  <c r="G23" i="13"/>
  <c r="I23" i="13" s="1"/>
  <c r="S23" i="13"/>
  <c r="G31" i="13"/>
  <c r="I31" i="13" s="1"/>
  <c r="S31" i="13"/>
  <c r="G39" i="13"/>
  <c r="I39" i="13" s="1"/>
  <c r="S39" i="13"/>
  <c r="G7" i="13"/>
  <c r="I7" i="13" s="1"/>
  <c r="S7" i="13"/>
  <c r="G5" i="13"/>
  <c r="I5" i="13" s="1"/>
  <c r="S5" i="13"/>
  <c r="G16" i="13"/>
  <c r="I16" i="13" s="1"/>
  <c r="S16" i="13"/>
  <c r="G24" i="13"/>
  <c r="I24" i="13" s="1"/>
  <c r="S24" i="13"/>
  <c r="G32" i="13"/>
  <c r="I32" i="13" s="1"/>
  <c r="S32" i="13"/>
  <c r="G40" i="13"/>
  <c r="I40" i="13" s="1"/>
  <c r="S40" i="13"/>
  <c r="G49" i="13"/>
  <c r="I49" i="13" s="1"/>
  <c r="S49" i="13"/>
  <c r="G57" i="13"/>
  <c r="I57" i="13" s="1"/>
  <c r="S57" i="13"/>
  <c r="G65" i="13"/>
  <c r="I65" i="13" s="1"/>
  <c r="S65" i="13"/>
  <c r="F97" i="13"/>
  <c r="C97" i="13"/>
  <c r="AB97" i="13" s="1"/>
  <c r="D97" i="13"/>
  <c r="AC97" i="13" s="1"/>
  <c r="Q95" i="13"/>
  <c r="H72" i="13"/>
  <c r="E72" i="13"/>
  <c r="I2" i="13"/>
  <c r="G95" i="13"/>
  <c r="G3" i="13"/>
  <c r="I3" i="13" s="1"/>
  <c r="Q72" i="13"/>
  <c r="E95" i="13"/>
  <c r="N95" i="12"/>
  <c r="M95" i="12"/>
  <c r="N70" i="12"/>
  <c r="N97" i="12" s="1"/>
  <c r="M70" i="12"/>
  <c r="M97" i="12" s="1"/>
  <c r="S72" i="13" l="1"/>
  <c r="H97" i="13"/>
  <c r="P72" i="13"/>
  <c r="P97" i="13" s="1"/>
  <c r="Q97" i="13"/>
  <c r="E97" i="13"/>
  <c r="G72" i="13"/>
  <c r="H66" i="12"/>
  <c r="G97" i="13" l="1"/>
  <c r="I72" i="13"/>
  <c r="F95" i="12"/>
  <c r="D95" i="12"/>
  <c r="C95" i="12"/>
  <c r="J93" i="12"/>
  <c r="E93" i="12"/>
  <c r="G93" i="12" s="1"/>
  <c r="J92" i="12"/>
  <c r="E92" i="12"/>
  <c r="G92" i="12" s="1"/>
  <c r="J91" i="12"/>
  <c r="E91" i="12"/>
  <c r="G91" i="12" s="1"/>
  <c r="J90" i="12"/>
  <c r="E90" i="12"/>
  <c r="G90" i="12" s="1"/>
  <c r="J89" i="12"/>
  <c r="E89" i="12"/>
  <c r="G89" i="12"/>
  <c r="J88" i="12"/>
  <c r="E88" i="12"/>
  <c r="G88" i="12" s="1"/>
  <c r="J87" i="12"/>
  <c r="E87" i="12"/>
  <c r="G87" i="12" s="1"/>
  <c r="J86" i="12"/>
  <c r="E86" i="12"/>
  <c r="G86" i="12" s="1"/>
  <c r="J85" i="12"/>
  <c r="E85" i="12"/>
  <c r="G85" i="12" s="1"/>
  <c r="J84" i="12"/>
  <c r="E84" i="12"/>
  <c r="G84" i="12" s="1"/>
  <c r="J83" i="12"/>
  <c r="E83" i="12"/>
  <c r="G83" i="12" s="1"/>
  <c r="J82" i="12"/>
  <c r="E82" i="12"/>
  <c r="G82" i="12" s="1"/>
  <c r="J81" i="12"/>
  <c r="E81" i="12"/>
  <c r="G81" i="12" s="1"/>
  <c r="J80" i="12"/>
  <c r="E80" i="12"/>
  <c r="G80" i="12" s="1"/>
  <c r="J79" i="12"/>
  <c r="E79" i="12"/>
  <c r="G79" i="12" s="1"/>
  <c r="J78" i="12"/>
  <c r="E78" i="12"/>
  <c r="G78" i="12" s="1"/>
  <c r="J77" i="12"/>
  <c r="E77" i="12"/>
  <c r="G77" i="12" s="1"/>
  <c r="J76" i="12"/>
  <c r="E76" i="12"/>
  <c r="G76" i="12" s="1"/>
  <c r="J75" i="12"/>
  <c r="E75" i="12"/>
  <c r="G75" i="12" s="1"/>
  <c r="F70" i="12"/>
  <c r="F97" i="12" s="1"/>
  <c r="D70" i="12"/>
  <c r="C70" i="12"/>
  <c r="B70" i="12"/>
  <c r="J68" i="12"/>
  <c r="H68" i="12"/>
  <c r="E68" i="12"/>
  <c r="G68" i="12" s="1"/>
  <c r="I68" i="12" s="1"/>
  <c r="J67" i="12"/>
  <c r="H67" i="12"/>
  <c r="E67" i="12"/>
  <c r="G67" i="12" s="1"/>
  <c r="I67" i="12" s="1"/>
  <c r="J66" i="12"/>
  <c r="E66" i="12"/>
  <c r="G66" i="12" s="1"/>
  <c r="I66" i="12" s="1"/>
  <c r="J65" i="12"/>
  <c r="H65" i="12"/>
  <c r="E65" i="12"/>
  <c r="G65" i="12" s="1"/>
  <c r="I65" i="12" s="1"/>
  <c r="J64" i="12"/>
  <c r="H64" i="12"/>
  <c r="E64" i="12"/>
  <c r="G64" i="12" s="1"/>
  <c r="I64" i="12" s="1"/>
  <c r="J63" i="12"/>
  <c r="H63" i="12"/>
  <c r="E63" i="12"/>
  <c r="G63" i="12" s="1"/>
  <c r="I63" i="12" s="1"/>
  <c r="J62" i="12"/>
  <c r="H62" i="12"/>
  <c r="E62" i="12"/>
  <c r="G62" i="12" s="1"/>
  <c r="I62" i="12" s="1"/>
  <c r="J61" i="12"/>
  <c r="H61" i="12"/>
  <c r="E61" i="12"/>
  <c r="G61" i="12" s="1"/>
  <c r="I61" i="12" s="1"/>
  <c r="J60" i="12"/>
  <c r="H60" i="12"/>
  <c r="E60" i="12"/>
  <c r="G60" i="12" s="1"/>
  <c r="I60" i="12" s="1"/>
  <c r="J59" i="12"/>
  <c r="H59" i="12"/>
  <c r="E59" i="12"/>
  <c r="G59" i="12" s="1"/>
  <c r="I59" i="12" s="1"/>
  <c r="J58" i="12"/>
  <c r="H58" i="12"/>
  <c r="E58" i="12"/>
  <c r="G58" i="12" s="1"/>
  <c r="I58" i="12" s="1"/>
  <c r="J57" i="12"/>
  <c r="H57" i="12"/>
  <c r="E57" i="12"/>
  <c r="G57" i="12" s="1"/>
  <c r="I57" i="12" s="1"/>
  <c r="J56" i="12"/>
  <c r="H56" i="12"/>
  <c r="E56" i="12"/>
  <c r="G56" i="12" s="1"/>
  <c r="I56" i="12" s="1"/>
  <c r="J55" i="12"/>
  <c r="H55" i="12"/>
  <c r="E55" i="12"/>
  <c r="G55" i="12" s="1"/>
  <c r="I55" i="12" s="1"/>
  <c r="J54" i="12"/>
  <c r="H54" i="12"/>
  <c r="E54" i="12"/>
  <c r="G54" i="12" s="1"/>
  <c r="I54" i="12" s="1"/>
  <c r="J53" i="12"/>
  <c r="H53" i="12"/>
  <c r="E53" i="12"/>
  <c r="G53" i="12" s="1"/>
  <c r="I53" i="12" s="1"/>
  <c r="J52" i="12"/>
  <c r="H52" i="12"/>
  <c r="E52" i="12"/>
  <c r="G52" i="12" s="1"/>
  <c r="I52" i="12" s="1"/>
  <c r="J51" i="12"/>
  <c r="H51" i="12"/>
  <c r="E51" i="12"/>
  <c r="G51" i="12" s="1"/>
  <c r="I51" i="12" s="1"/>
  <c r="J50" i="12"/>
  <c r="H50" i="12"/>
  <c r="E50" i="12"/>
  <c r="G50" i="12" s="1"/>
  <c r="I50" i="12" s="1"/>
  <c r="J49" i="12"/>
  <c r="H49" i="12"/>
  <c r="E49" i="12"/>
  <c r="G49" i="12" s="1"/>
  <c r="I49" i="12" s="1"/>
  <c r="J48" i="12"/>
  <c r="H48" i="12"/>
  <c r="E48" i="12"/>
  <c r="G48" i="12" s="1"/>
  <c r="I48" i="12" s="1"/>
  <c r="J47" i="12"/>
  <c r="H47" i="12"/>
  <c r="E47" i="12"/>
  <c r="G47" i="12" s="1"/>
  <c r="I47" i="12" s="1"/>
  <c r="J46" i="12"/>
  <c r="H46" i="12"/>
  <c r="E46" i="12"/>
  <c r="G46" i="12" s="1"/>
  <c r="I46" i="12" s="1"/>
  <c r="J45" i="12"/>
  <c r="H45" i="12"/>
  <c r="E45" i="12"/>
  <c r="G45" i="12" s="1"/>
  <c r="I45" i="12" s="1"/>
  <c r="J44" i="12"/>
  <c r="H44" i="12"/>
  <c r="E44" i="12"/>
  <c r="G44" i="12" s="1"/>
  <c r="I44" i="12" s="1"/>
  <c r="J43" i="12"/>
  <c r="H43" i="12"/>
  <c r="E43" i="12"/>
  <c r="G43" i="12" s="1"/>
  <c r="I43" i="12" s="1"/>
  <c r="J42" i="12"/>
  <c r="H42" i="12"/>
  <c r="E42" i="12"/>
  <c r="G42" i="12" s="1"/>
  <c r="I42" i="12" s="1"/>
  <c r="J41" i="12"/>
  <c r="H41" i="12"/>
  <c r="E41" i="12"/>
  <c r="G41" i="12" s="1"/>
  <c r="I41" i="12" s="1"/>
  <c r="J40" i="12"/>
  <c r="H40" i="12"/>
  <c r="E40" i="12"/>
  <c r="G40" i="12" s="1"/>
  <c r="I40" i="12" s="1"/>
  <c r="J39" i="12"/>
  <c r="H39" i="12"/>
  <c r="E39" i="12"/>
  <c r="G39" i="12" s="1"/>
  <c r="I39" i="12" s="1"/>
  <c r="J38" i="12"/>
  <c r="H38" i="12"/>
  <c r="E38" i="12"/>
  <c r="G38" i="12" s="1"/>
  <c r="I38" i="12" s="1"/>
  <c r="J37" i="12"/>
  <c r="H37" i="12"/>
  <c r="E37" i="12"/>
  <c r="G37" i="12" s="1"/>
  <c r="I37" i="12" s="1"/>
  <c r="J36" i="12"/>
  <c r="H36" i="12"/>
  <c r="E36" i="12"/>
  <c r="G36" i="12" s="1"/>
  <c r="I36" i="12" s="1"/>
  <c r="J35" i="12"/>
  <c r="H35" i="12"/>
  <c r="E35" i="12"/>
  <c r="G35" i="12" s="1"/>
  <c r="I35" i="12" s="1"/>
  <c r="J34" i="12"/>
  <c r="H34" i="12"/>
  <c r="E34" i="12"/>
  <c r="G34" i="12" s="1"/>
  <c r="I34" i="12" s="1"/>
  <c r="J33" i="12"/>
  <c r="H33" i="12"/>
  <c r="E33" i="12"/>
  <c r="G33" i="12" s="1"/>
  <c r="I33" i="12" s="1"/>
  <c r="J32" i="12"/>
  <c r="H32" i="12"/>
  <c r="E32" i="12"/>
  <c r="G32" i="12" s="1"/>
  <c r="I32" i="12" s="1"/>
  <c r="J31" i="12"/>
  <c r="H31" i="12"/>
  <c r="E31" i="12"/>
  <c r="G31" i="12" s="1"/>
  <c r="I31" i="12" s="1"/>
  <c r="J30" i="12"/>
  <c r="H30" i="12"/>
  <c r="E30" i="12"/>
  <c r="G30" i="12" s="1"/>
  <c r="I30" i="12" s="1"/>
  <c r="J29" i="12"/>
  <c r="H29" i="12"/>
  <c r="E29" i="12"/>
  <c r="G29" i="12" s="1"/>
  <c r="I29" i="12" s="1"/>
  <c r="J28" i="12"/>
  <c r="H28" i="12"/>
  <c r="E28" i="12"/>
  <c r="G28" i="12" s="1"/>
  <c r="I28" i="12" s="1"/>
  <c r="J27" i="12"/>
  <c r="H27" i="12"/>
  <c r="E27" i="12"/>
  <c r="G27" i="12" s="1"/>
  <c r="I27" i="12" s="1"/>
  <c r="J26" i="12"/>
  <c r="H26" i="12"/>
  <c r="E26" i="12"/>
  <c r="G26" i="12" s="1"/>
  <c r="I26" i="12" s="1"/>
  <c r="J25" i="12"/>
  <c r="H25" i="12"/>
  <c r="E25" i="12"/>
  <c r="G25" i="12" s="1"/>
  <c r="I25" i="12" s="1"/>
  <c r="J24" i="12"/>
  <c r="H24" i="12"/>
  <c r="E24" i="12"/>
  <c r="G24" i="12" s="1"/>
  <c r="I24" i="12" s="1"/>
  <c r="J23" i="12"/>
  <c r="H23" i="12"/>
  <c r="E23" i="12"/>
  <c r="G23" i="12" s="1"/>
  <c r="I23" i="12" s="1"/>
  <c r="J22" i="12"/>
  <c r="H22" i="12"/>
  <c r="E22" i="12"/>
  <c r="G22" i="12" s="1"/>
  <c r="I22" i="12" s="1"/>
  <c r="J21" i="12"/>
  <c r="H21" i="12"/>
  <c r="E21" i="12"/>
  <c r="G21" i="12" s="1"/>
  <c r="I21" i="12" s="1"/>
  <c r="J20" i="12"/>
  <c r="H20" i="12"/>
  <c r="E20" i="12"/>
  <c r="G20" i="12" s="1"/>
  <c r="I20" i="12" s="1"/>
  <c r="J19" i="12"/>
  <c r="H19" i="12"/>
  <c r="E19" i="12"/>
  <c r="G19" i="12" s="1"/>
  <c r="I19" i="12" s="1"/>
  <c r="J18" i="12"/>
  <c r="H18" i="12"/>
  <c r="E18" i="12"/>
  <c r="G18" i="12" s="1"/>
  <c r="I18" i="12" s="1"/>
  <c r="J17" i="12"/>
  <c r="H17" i="12"/>
  <c r="E17" i="12"/>
  <c r="G17" i="12" s="1"/>
  <c r="I17" i="12" s="1"/>
  <c r="J16" i="12"/>
  <c r="H16" i="12"/>
  <c r="E16" i="12"/>
  <c r="G16" i="12" s="1"/>
  <c r="I16" i="12" s="1"/>
  <c r="J15" i="12"/>
  <c r="H15" i="12"/>
  <c r="E15" i="12"/>
  <c r="G15" i="12" s="1"/>
  <c r="I15" i="12" s="1"/>
  <c r="J14" i="12"/>
  <c r="H14" i="12"/>
  <c r="E14" i="12"/>
  <c r="G14" i="12" s="1"/>
  <c r="I14" i="12" s="1"/>
  <c r="J13" i="12"/>
  <c r="H13" i="12"/>
  <c r="E13" i="12"/>
  <c r="G13" i="12" s="1"/>
  <c r="I13" i="12" s="1"/>
  <c r="J12" i="12"/>
  <c r="H12" i="12"/>
  <c r="E12" i="12"/>
  <c r="G12" i="12" s="1"/>
  <c r="I12" i="12" s="1"/>
  <c r="J11" i="12"/>
  <c r="H11" i="12"/>
  <c r="E11" i="12"/>
  <c r="G11" i="12" s="1"/>
  <c r="I11" i="12" s="1"/>
  <c r="J10" i="12"/>
  <c r="H10" i="12"/>
  <c r="E10" i="12"/>
  <c r="G10" i="12" s="1"/>
  <c r="I10" i="12" s="1"/>
  <c r="J9" i="12"/>
  <c r="H9" i="12"/>
  <c r="E9" i="12"/>
  <c r="G9" i="12" s="1"/>
  <c r="I9" i="12" s="1"/>
  <c r="J8" i="12"/>
  <c r="H8" i="12"/>
  <c r="E8" i="12"/>
  <c r="G8" i="12" s="1"/>
  <c r="I8" i="12" s="1"/>
  <c r="J7" i="12"/>
  <c r="H7" i="12"/>
  <c r="E7" i="12"/>
  <c r="G7" i="12" s="1"/>
  <c r="I7" i="12" s="1"/>
  <c r="J6" i="12"/>
  <c r="H6" i="12"/>
  <c r="E6" i="12"/>
  <c r="G6" i="12" s="1"/>
  <c r="J5" i="12"/>
  <c r="H5" i="12"/>
  <c r="E5" i="12"/>
  <c r="G5" i="12" s="1"/>
  <c r="I5" i="12" s="1"/>
  <c r="J4" i="12"/>
  <c r="H4" i="12"/>
  <c r="E4" i="12"/>
  <c r="G4" i="12" s="1"/>
  <c r="I4" i="12" s="1"/>
  <c r="J3" i="12"/>
  <c r="H3" i="12"/>
  <c r="E3" i="12"/>
  <c r="G3" i="12" s="1"/>
  <c r="I3" i="12" s="1"/>
  <c r="J2" i="12"/>
  <c r="H2" i="12"/>
  <c r="E2" i="12"/>
  <c r="G2" i="12" s="1"/>
  <c r="I2" i="12" s="1"/>
  <c r="J26" i="11"/>
  <c r="E26" i="11"/>
  <c r="G26" i="11"/>
  <c r="I26" i="11"/>
  <c r="H26" i="11"/>
  <c r="J10" i="11"/>
  <c r="H10" i="11"/>
  <c r="E10" i="11"/>
  <c r="G10" i="11" s="1"/>
  <c r="I10" i="11" s="1"/>
  <c r="J66" i="11"/>
  <c r="E66" i="11"/>
  <c r="G66" i="11" s="1"/>
  <c r="J87" i="11"/>
  <c r="E87" i="11"/>
  <c r="G87" i="11" s="1"/>
  <c r="E2" i="11"/>
  <c r="G2" i="11" s="1"/>
  <c r="I2" i="11" s="1"/>
  <c r="H2" i="11"/>
  <c r="J2" i="11"/>
  <c r="E3" i="11"/>
  <c r="G3" i="11"/>
  <c r="I3" i="11"/>
  <c r="H3" i="11"/>
  <c r="J3" i="11"/>
  <c r="E4" i="11"/>
  <c r="H4" i="11"/>
  <c r="J4" i="11"/>
  <c r="E5" i="11"/>
  <c r="G5" i="11"/>
  <c r="I5" i="11"/>
  <c r="H5" i="11"/>
  <c r="J5" i="11"/>
  <c r="E6" i="11"/>
  <c r="G6" i="11"/>
  <c r="I6" i="11" s="1"/>
  <c r="H6" i="11"/>
  <c r="J6" i="11"/>
  <c r="E7" i="11"/>
  <c r="G7" i="11"/>
  <c r="I7" i="11" s="1"/>
  <c r="H7" i="11"/>
  <c r="J7" i="11"/>
  <c r="E8" i="11"/>
  <c r="G8" i="11"/>
  <c r="I8" i="11" s="1"/>
  <c r="H8" i="11"/>
  <c r="J8" i="11"/>
  <c r="E9" i="11"/>
  <c r="G9" i="11"/>
  <c r="I9" i="11"/>
  <c r="H9" i="11"/>
  <c r="J9" i="11"/>
  <c r="E11" i="11"/>
  <c r="G11" i="11"/>
  <c r="I11" i="11"/>
  <c r="H11" i="11"/>
  <c r="J11" i="11"/>
  <c r="E12" i="11"/>
  <c r="G12" i="11" s="1"/>
  <c r="I12" i="11" s="1"/>
  <c r="H12" i="11"/>
  <c r="J12" i="11"/>
  <c r="E13" i="11"/>
  <c r="G13" i="11" s="1"/>
  <c r="I13" i="11" s="1"/>
  <c r="H13" i="11"/>
  <c r="J13" i="11"/>
  <c r="E14" i="11"/>
  <c r="G14" i="11"/>
  <c r="I14" i="11" s="1"/>
  <c r="H14" i="11"/>
  <c r="J14" i="11"/>
  <c r="E17" i="11"/>
  <c r="G17" i="11"/>
  <c r="I17" i="11" s="1"/>
  <c r="H17" i="11"/>
  <c r="J17" i="11"/>
  <c r="E18" i="11"/>
  <c r="G18" i="11" s="1"/>
  <c r="I18" i="11" s="1"/>
  <c r="H18" i="11"/>
  <c r="J18" i="11"/>
  <c r="E19" i="11"/>
  <c r="G19" i="11"/>
  <c r="I19" i="11"/>
  <c r="H19" i="11"/>
  <c r="J19" i="11"/>
  <c r="E21" i="11"/>
  <c r="G21" i="11"/>
  <c r="I21" i="11"/>
  <c r="H21" i="11"/>
  <c r="J21" i="11"/>
  <c r="E22" i="11"/>
  <c r="G22" i="11"/>
  <c r="I22" i="11"/>
  <c r="H22" i="11"/>
  <c r="J22" i="11"/>
  <c r="E16" i="11"/>
  <c r="G16" i="11" s="1"/>
  <c r="I16" i="11"/>
  <c r="H16" i="11"/>
  <c r="J16" i="11"/>
  <c r="E23" i="11"/>
  <c r="G23" i="11" s="1"/>
  <c r="I23" i="11" s="1"/>
  <c r="H23" i="11"/>
  <c r="J23" i="11"/>
  <c r="E24" i="11"/>
  <c r="G24" i="11" s="1"/>
  <c r="I24" i="11" s="1"/>
  <c r="H24" i="11"/>
  <c r="J24" i="11"/>
  <c r="E25" i="11"/>
  <c r="G25" i="11"/>
  <c r="I25" i="11" s="1"/>
  <c r="H25" i="11"/>
  <c r="J25" i="11"/>
  <c r="E27" i="11"/>
  <c r="G27" i="11"/>
  <c r="I27" i="11" s="1"/>
  <c r="H27" i="11"/>
  <c r="J27" i="11"/>
  <c r="E28" i="11"/>
  <c r="G28" i="11"/>
  <c r="I28" i="11"/>
  <c r="H28" i="11"/>
  <c r="J28" i="11"/>
  <c r="E29" i="11"/>
  <c r="G29" i="11"/>
  <c r="I29" i="11"/>
  <c r="H29" i="11"/>
  <c r="J29" i="11"/>
  <c r="E30" i="11"/>
  <c r="G30" i="11" s="1"/>
  <c r="I30" i="11" s="1"/>
  <c r="H30" i="11"/>
  <c r="J30" i="11"/>
  <c r="E31" i="11"/>
  <c r="G31" i="11" s="1"/>
  <c r="I31" i="11"/>
  <c r="H31" i="11"/>
  <c r="J31" i="11"/>
  <c r="E32" i="11"/>
  <c r="G32" i="11" s="1"/>
  <c r="I32" i="11" s="1"/>
  <c r="H32" i="11"/>
  <c r="J32" i="11"/>
  <c r="E33" i="11"/>
  <c r="G33" i="11"/>
  <c r="I33" i="11"/>
  <c r="H33" i="11"/>
  <c r="J33" i="11"/>
  <c r="E34" i="11"/>
  <c r="G34" i="11"/>
  <c r="I34" i="11" s="1"/>
  <c r="H34" i="11"/>
  <c r="J34" i="11"/>
  <c r="E35" i="11"/>
  <c r="G35" i="11"/>
  <c r="I35" i="11" s="1"/>
  <c r="H35" i="11"/>
  <c r="J35" i="11"/>
  <c r="E36" i="11"/>
  <c r="G36" i="11"/>
  <c r="I36" i="11"/>
  <c r="H36" i="11"/>
  <c r="J36" i="11"/>
  <c r="E37" i="11"/>
  <c r="G37" i="11"/>
  <c r="I37" i="11"/>
  <c r="H37" i="11"/>
  <c r="J37" i="11"/>
  <c r="E38" i="11"/>
  <c r="G38" i="11"/>
  <c r="I38" i="11"/>
  <c r="H38" i="11"/>
  <c r="J38" i="11"/>
  <c r="E39" i="11"/>
  <c r="G39" i="11" s="1"/>
  <c r="I39" i="11" s="1"/>
  <c r="H39" i="11"/>
  <c r="J39" i="11"/>
  <c r="E40" i="11"/>
  <c r="G40" i="11" s="1"/>
  <c r="I40" i="11" s="1"/>
  <c r="H40" i="11"/>
  <c r="J40" i="11"/>
  <c r="E41" i="11"/>
  <c r="G41" i="11"/>
  <c r="I41" i="11" s="1"/>
  <c r="H41" i="11"/>
  <c r="J41" i="11"/>
  <c r="E42" i="11"/>
  <c r="G42" i="11"/>
  <c r="I42" i="11" s="1"/>
  <c r="H42" i="11"/>
  <c r="J42" i="11"/>
  <c r="E43" i="11"/>
  <c r="G43" i="11" s="1"/>
  <c r="I43" i="11" s="1"/>
  <c r="H43" i="11"/>
  <c r="J43" i="11"/>
  <c r="E44" i="11"/>
  <c r="G44" i="11"/>
  <c r="I44" i="11"/>
  <c r="H44" i="11"/>
  <c r="J44" i="11"/>
  <c r="E45" i="11"/>
  <c r="G45" i="11"/>
  <c r="I45" i="11"/>
  <c r="H45" i="11"/>
  <c r="J45" i="11"/>
  <c r="E46" i="11"/>
  <c r="G46" i="11" s="1"/>
  <c r="I46" i="11" s="1"/>
  <c r="H46" i="11"/>
  <c r="J46" i="11"/>
  <c r="E15" i="11"/>
  <c r="G15" i="11" s="1"/>
  <c r="I15" i="11"/>
  <c r="H15" i="11"/>
  <c r="J15" i="11"/>
  <c r="E47" i="11"/>
  <c r="G47" i="11" s="1"/>
  <c r="I47" i="11" s="1"/>
  <c r="H47" i="11"/>
  <c r="J47" i="11"/>
  <c r="E48" i="11"/>
  <c r="G48" i="11"/>
  <c r="I48" i="11"/>
  <c r="H48" i="11"/>
  <c r="J48" i="11"/>
  <c r="E49" i="11"/>
  <c r="G49" i="11"/>
  <c r="I49" i="11" s="1"/>
  <c r="H49" i="11"/>
  <c r="J49" i="11"/>
  <c r="E50" i="11"/>
  <c r="G50" i="11"/>
  <c r="I50" i="11" s="1"/>
  <c r="H50" i="11"/>
  <c r="J50" i="11"/>
  <c r="E51" i="11"/>
  <c r="G51" i="11"/>
  <c r="I51" i="11" s="1"/>
  <c r="H51" i="11"/>
  <c r="J51" i="11"/>
  <c r="E52" i="11"/>
  <c r="G52" i="11"/>
  <c r="I52" i="11"/>
  <c r="H52" i="11"/>
  <c r="J52" i="11"/>
  <c r="E53" i="11"/>
  <c r="G53" i="11" s="1"/>
  <c r="I53" i="11" s="1"/>
  <c r="H53" i="11"/>
  <c r="J53" i="11"/>
  <c r="E20" i="11"/>
  <c r="G20" i="11" s="1"/>
  <c r="I20" i="11"/>
  <c r="H20" i="11"/>
  <c r="J20" i="11"/>
  <c r="E54" i="11"/>
  <c r="G54" i="11" s="1"/>
  <c r="I54" i="11" s="1"/>
  <c r="H54" i="11"/>
  <c r="J54" i="11"/>
  <c r="E55" i="11"/>
  <c r="G55" i="11" s="1"/>
  <c r="I55" i="11" s="1"/>
  <c r="H55" i="11"/>
  <c r="J55" i="11"/>
  <c r="E56" i="11"/>
  <c r="G56" i="11"/>
  <c r="I56" i="11" s="1"/>
  <c r="H56" i="11"/>
  <c r="J56" i="11"/>
  <c r="E57" i="11"/>
  <c r="G57" i="11"/>
  <c r="I57" i="11" s="1"/>
  <c r="H57" i="11"/>
  <c r="J57" i="11"/>
  <c r="E58" i="11"/>
  <c r="G58" i="11"/>
  <c r="I58" i="11"/>
  <c r="H58" i="11"/>
  <c r="J58" i="11"/>
  <c r="E59" i="11"/>
  <c r="G59" i="11"/>
  <c r="I59" i="11"/>
  <c r="H59" i="11"/>
  <c r="J59" i="11"/>
  <c r="E60" i="11"/>
  <c r="G60" i="11" s="1"/>
  <c r="I60" i="11" s="1"/>
  <c r="H60" i="11"/>
  <c r="J60" i="11"/>
  <c r="E61" i="11"/>
  <c r="G61" i="11" s="1"/>
  <c r="I61" i="11" s="1"/>
  <c r="H61" i="11"/>
  <c r="J61" i="11"/>
  <c r="E62" i="11"/>
  <c r="G62" i="11" s="1"/>
  <c r="I62" i="11" s="1"/>
  <c r="H62" i="11"/>
  <c r="J62" i="11"/>
  <c r="E63" i="11"/>
  <c r="G63" i="11" s="1"/>
  <c r="I63" i="11" s="1"/>
  <c r="H63" i="11"/>
  <c r="J63" i="11"/>
  <c r="E64" i="11"/>
  <c r="G64" i="11"/>
  <c r="I64" i="11" s="1"/>
  <c r="H64" i="11"/>
  <c r="J64" i="11"/>
  <c r="E65" i="11"/>
  <c r="G65" i="11" s="1"/>
  <c r="I65" i="11" s="1"/>
  <c r="H65" i="11"/>
  <c r="J65" i="11"/>
  <c r="E67" i="11"/>
  <c r="G67" i="11"/>
  <c r="I67" i="11"/>
  <c r="H67" i="11"/>
  <c r="J67" i="11"/>
  <c r="E68" i="11"/>
  <c r="G68" i="11"/>
  <c r="I68" i="11"/>
  <c r="H68" i="11"/>
  <c r="J68" i="11"/>
  <c r="B70" i="11"/>
  <c r="C70" i="11"/>
  <c r="D70" i="11"/>
  <c r="F70" i="11"/>
  <c r="E75" i="11"/>
  <c r="G75" i="11"/>
  <c r="G96" i="11" s="1"/>
  <c r="J75" i="11"/>
  <c r="E76" i="11"/>
  <c r="G76" i="11"/>
  <c r="J76" i="11"/>
  <c r="E77" i="11"/>
  <c r="G77" i="11" s="1"/>
  <c r="J77" i="11"/>
  <c r="E78" i="11"/>
  <c r="G78" i="11" s="1"/>
  <c r="J78" i="11"/>
  <c r="E79" i="11"/>
  <c r="G79" i="11" s="1"/>
  <c r="J79" i="11"/>
  <c r="E80" i="11"/>
  <c r="G80" i="11"/>
  <c r="J80" i="11"/>
  <c r="E81" i="11"/>
  <c r="G81" i="11"/>
  <c r="J81" i="11"/>
  <c r="E82" i="11"/>
  <c r="G82" i="11"/>
  <c r="J82" i="11"/>
  <c r="E83" i="11"/>
  <c r="G83" i="11"/>
  <c r="J83" i="11"/>
  <c r="E84" i="11"/>
  <c r="G84" i="11"/>
  <c r="J84" i="11"/>
  <c r="E85" i="11"/>
  <c r="G85" i="11" s="1"/>
  <c r="J85" i="11"/>
  <c r="E86" i="11"/>
  <c r="J86" i="11"/>
  <c r="E88" i="11"/>
  <c r="G88" i="11"/>
  <c r="J88" i="11"/>
  <c r="E89" i="11"/>
  <c r="G89" i="11" s="1"/>
  <c r="J89" i="11"/>
  <c r="E90" i="11"/>
  <c r="G90" i="11" s="1"/>
  <c r="J90" i="11"/>
  <c r="E91" i="11"/>
  <c r="G91" i="11"/>
  <c r="J91" i="11"/>
  <c r="E92" i="11"/>
  <c r="G92" i="11"/>
  <c r="J92" i="11"/>
  <c r="E93" i="11"/>
  <c r="G93" i="11"/>
  <c r="J93" i="11"/>
  <c r="E94" i="11"/>
  <c r="G94" i="11"/>
  <c r="J94" i="11"/>
  <c r="C96" i="11"/>
  <c r="D96" i="11"/>
  <c r="F96" i="11"/>
  <c r="E35" i="10"/>
  <c r="G108" i="10"/>
  <c r="E50" i="10"/>
  <c r="G50" i="10"/>
  <c r="I50" i="10" s="1"/>
  <c r="H50" i="10"/>
  <c r="J36" i="10"/>
  <c r="E36" i="10"/>
  <c r="G36" i="10"/>
  <c r="I36" i="10" s="1"/>
  <c r="H36" i="10"/>
  <c r="C86" i="10"/>
  <c r="C118" i="10"/>
  <c r="D86" i="10"/>
  <c r="D120" i="10" s="1"/>
  <c r="D118" i="10"/>
  <c r="J116" i="10"/>
  <c r="J115" i="10"/>
  <c r="J114" i="10"/>
  <c r="J113" i="10"/>
  <c r="J112" i="10"/>
  <c r="J50" i="10"/>
  <c r="J111" i="10"/>
  <c r="J110" i="10"/>
  <c r="J109" i="10"/>
  <c r="J108" i="10"/>
  <c r="J107" i="10"/>
  <c r="J106" i="10"/>
  <c r="J105" i="10"/>
  <c r="J104" i="10"/>
  <c r="J103" i="10"/>
  <c r="J102" i="10"/>
  <c r="J101" i="10"/>
  <c r="J100" i="10"/>
  <c r="J99" i="10"/>
  <c r="J98" i="10"/>
  <c r="J97" i="10"/>
  <c r="J96" i="10"/>
  <c r="J95" i="10"/>
  <c r="J94" i="10"/>
  <c r="J93" i="10"/>
  <c r="J92" i="10"/>
  <c r="J91" i="10"/>
  <c r="J84" i="10"/>
  <c r="J83" i="10"/>
  <c r="J82" i="10"/>
  <c r="J81" i="10"/>
  <c r="J80" i="10"/>
  <c r="J79" i="10"/>
  <c r="J78" i="10"/>
  <c r="J77" i="10"/>
  <c r="J76" i="10"/>
  <c r="J75" i="10"/>
  <c r="J74" i="10"/>
  <c r="J73" i="10"/>
  <c r="J72" i="10"/>
  <c r="J71" i="10"/>
  <c r="J70" i="10"/>
  <c r="J69" i="10"/>
  <c r="J68" i="10"/>
  <c r="J67" i="10"/>
  <c r="J66" i="10"/>
  <c r="J65" i="10"/>
  <c r="J64" i="10"/>
  <c r="J63" i="10"/>
  <c r="J62" i="10"/>
  <c r="J61" i="10"/>
  <c r="J60" i="10"/>
  <c r="J59" i="10"/>
  <c r="J58" i="10"/>
  <c r="J57" i="10"/>
  <c r="J56" i="10"/>
  <c r="J55" i="10"/>
  <c r="J54" i="10"/>
  <c r="J53" i="10"/>
  <c r="J52" i="10"/>
  <c r="J51" i="10"/>
  <c r="J49" i="10"/>
  <c r="J48" i="10"/>
  <c r="J47" i="10"/>
  <c r="J46" i="10"/>
  <c r="J45" i="10"/>
  <c r="J44" i="10"/>
  <c r="J43" i="10"/>
  <c r="J42" i="10"/>
  <c r="J41" i="10"/>
  <c r="J40" i="10"/>
  <c r="J39" i="10"/>
  <c r="J38" i="10"/>
  <c r="J37" i="10"/>
  <c r="J35" i="10"/>
  <c r="J34" i="10"/>
  <c r="J33" i="10"/>
  <c r="J32" i="10"/>
  <c r="J31" i="10"/>
  <c r="J30" i="10"/>
  <c r="J29" i="10"/>
  <c r="J28" i="10"/>
  <c r="J27" i="10"/>
  <c r="J26" i="10"/>
  <c r="J25" i="10"/>
  <c r="J24" i="10"/>
  <c r="J23" i="10"/>
  <c r="J22" i="10"/>
  <c r="J21" i="10"/>
  <c r="J20" i="10"/>
  <c r="J19" i="10"/>
  <c r="J18" i="10"/>
  <c r="J17" i="10"/>
  <c r="J16" i="10"/>
  <c r="J15" i="10"/>
  <c r="J14" i="10"/>
  <c r="J13" i="10"/>
  <c r="J12" i="10"/>
  <c r="J11" i="10"/>
  <c r="J10" i="10"/>
  <c r="J9" i="10"/>
  <c r="J8" i="10"/>
  <c r="J7" i="10"/>
  <c r="J6" i="10"/>
  <c r="J5" i="10"/>
  <c r="J4" i="10"/>
  <c r="J3" i="10"/>
  <c r="J2" i="10"/>
  <c r="E2" i="10"/>
  <c r="E3" i="10"/>
  <c r="G3" i="10"/>
  <c r="I3" i="10" s="1"/>
  <c r="E5" i="10"/>
  <c r="E7" i="10"/>
  <c r="G7" i="10" s="1"/>
  <c r="I7" i="10" s="1"/>
  <c r="E8" i="10"/>
  <c r="G8" i="10" s="1"/>
  <c r="I8" i="10"/>
  <c r="E9" i="10"/>
  <c r="G9" i="10"/>
  <c r="I9" i="10"/>
  <c r="E10" i="10"/>
  <c r="G10" i="10"/>
  <c r="I10" i="10"/>
  <c r="E11" i="10"/>
  <c r="G11" i="10"/>
  <c r="I11" i="10"/>
  <c r="E12" i="10"/>
  <c r="G12" i="10"/>
  <c r="I12" i="10" s="1"/>
  <c r="E13" i="10"/>
  <c r="G13" i="10"/>
  <c r="I13" i="10" s="1"/>
  <c r="E14" i="10"/>
  <c r="G14" i="10" s="1"/>
  <c r="I14" i="10" s="1"/>
  <c r="E16" i="10"/>
  <c r="G16" i="10" s="1"/>
  <c r="I16" i="10" s="1"/>
  <c r="E17" i="10"/>
  <c r="G17" i="10" s="1"/>
  <c r="I17" i="10"/>
  <c r="E20" i="10"/>
  <c r="G20" i="10"/>
  <c r="I20" i="10" s="1"/>
  <c r="E21" i="10"/>
  <c r="G21" i="10"/>
  <c r="I21" i="10"/>
  <c r="E22" i="10"/>
  <c r="G22" i="10"/>
  <c r="I22" i="10"/>
  <c r="E23" i="10"/>
  <c r="G23" i="10" s="1"/>
  <c r="I23" i="10" s="1"/>
  <c r="E26" i="10"/>
  <c r="G26" i="10"/>
  <c r="I26" i="10" s="1"/>
  <c r="E27" i="10"/>
  <c r="G27" i="10" s="1"/>
  <c r="I27" i="10" s="1"/>
  <c r="E28" i="10"/>
  <c r="G28" i="10" s="1"/>
  <c r="I28" i="10" s="1"/>
  <c r="E29" i="10"/>
  <c r="G29" i="10" s="1"/>
  <c r="I29" i="10" s="1"/>
  <c r="E30" i="10"/>
  <c r="G30" i="10"/>
  <c r="I30" i="10"/>
  <c r="E31" i="10"/>
  <c r="G31" i="10"/>
  <c r="I31" i="10"/>
  <c r="E32" i="10"/>
  <c r="G32" i="10"/>
  <c r="I32" i="10" s="1"/>
  <c r="E33" i="10"/>
  <c r="G33" i="10"/>
  <c r="I33" i="10" s="1"/>
  <c r="E34" i="10"/>
  <c r="G34" i="10"/>
  <c r="I34" i="10" s="1"/>
  <c r="G35" i="10"/>
  <c r="I35" i="10"/>
  <c r="E37" i="10"/>
  <c r="G37" i="10" s="1"/>
  <c r="I37" i="10" s="1"/>
  <c r="E38" i="10"/>
  <c r="G38" i="10"/>
  <c r="I38" i="10" s="1"/>
  <c r="E39" i="10"/>
  <c r="G39" i="10" s="1"/>
  <c r="I39" i="10" s="1"/>
  <c r="E40" i="10"/>
  <c r="G40" i="10"/>
  <c r="I40" i="10" s="1"/>
  <c r="E41" i="10"/>
  <c r="G41" i="10"/>
  <c r="I41" i="10" s="1"/>
  <c r="E42" i="10"/>
  <c r="G42" i="10"/>
  <c r="I42" i="10" s="1"/>
  <c r="E43" i="10"/>
  <c r="G43" i="10" s="1"/>
  <c r="I43" i="10" s="1"/>
  <c r="E44" i="10"/>
  <c r="G44" i="10" s="1"/>
  <c r="I44" i="10" s="1"/>
  <c r="E45" i="10"/>
  <c r="G45" i="10" s="1"/>
  <c r="I45" i="10" s="1"/>
  <c r="E46" i="10"/>
  <c r="G46" i="10" s="1"/>
  <c r="I46" i="10" s="1"/>
  <c r="E47" i="10"/>
  <c r="G47" i="10" s="1"/>
  <c r="E48" i="10"/>
  <c r="G48" i="10"/>
  <c r="I48" i="10" s="1"/>
  <c r="E49" i="10"/>
  <c r="G49" i="10" s="1"/>
  <c r="I49" i="10" s="1"/>
  <c r="E51" i="10"/>
  <c r="G51" i="10"/>
  <c r="I51" i="10" s="1"/>
  <c r="E52" i="10"/>
  <c r="G52" i="10"/>
  <c r="I52" i="10" s="1"/>
  <c r="E53" i="10"/>
  <c r="G53" i="10"/>
  <c r="I53" i="10" s="1"/>
  <c r="E25" i="10"/>
  <c r="G25" i="10"/>
  <c r="E4" i="10"/>
  <c r="G4" i="10"/>
  <c r="I4" i="10"/>
  <c r="E6" i="10"/>
  <c r="G6" i="10"/>
  <c r="I6" i="10" s="1"/>
  <c r="E15" i="10"/>
  <c r="G15" i="10"/>
  <c r="I15" i="10" s="1"/>
  <c r="E18" i="10"/>
  <c r="G18" i="10"/>
  <c r="E19" i="10"/>
  <c r="G19" i="10"/>
  <c r="I19" i="10"/>
  <c r="E24" i="10"/>
  <c r="G24" i="10"/>
  <c r="I24" i="10"/>
  <c r="E54" i="10"/>
  <c r="G54" i="10"/>
  <c r="I54" i="10" s="1"/>
  <c r="E55" i="10"/>
  <c r="G55" i="10"/>
  <c r="I55" i="10" s="1"/>
  <c r="E56" i="10"/>
  <c r="G56" i="10"/>
  <c r="E57" i="10"/>
  <c r="G57" i="10"/>
  <c r="I57" i="10" s="1"/>
  <c r="E58" i="10"/>
  <c r="G58" i="10" s="1"/>
  <c r="I58" i="10" s="1"/>
  <c r="E59" i="10"/>
  <c r="G59" i="10"/>
  <c r="I59" i="10"/>
  <c r="E60" i="10"/>
  <c r="G60" i="10"/>
  <c r="I60" i="10" s="1"/>
  <c r="E61" i="10"/>
  <c r="G61" i="10"/>
  <c r="I61" i="10" s="1"/>
  <c r="E62" i="10"/>
  <c r="G62" i="10"/>
  <c r="I62" i="10" s="1"/>
  <c r="E63" i="10"/>
  <c r="G63" i="10"/>
  <c r="I63" i="10" s="1"/>
  <c r="E64" i="10"/>
  <c r="G64" i="10" s="1"/>
  <c r="E65" i="10"/>
  <c r="G65" i="10"/>
  <c r="I65" i="10" s="1"/>
  <c r="E66" i="10"/>
  <c r="G66" i="10"/>
  <c r="I66" i="10"/>
  <c r="E67" i="10"/>
  <c r="G67" i="10" s="1"/>
  <c r="I67" i="10" s="1"/>
  <c r="E68" i="10"/>
  <c r="G68" i="10"/>
  <c r="E69" i="10"/>
  <c r="G69" i="10"/>
  <c r="I69" i="10"/>
  <c r="E70" i="10"/>
  <c r="G70" i="10"/>
  <c r="I70" i="10" s="1"/>
  <c r="E71" i="10"/>
  <c r="G71" i="10"/>
  <c r="I71" i="10" s="1"/>
  <c r="E72" i="10"/>
  <c r="G72" i="10"/>
  <c r="E73" i="10"/>
  <c r="G73" i="10"/>
  <c r="I73" i="10" s="1"/>
  <c r="E74" i="10"/>
  <c r="G74" i="10"/>
  <c r="I74" i="10"/>
  <c r="E75" i="10"/>
  <c r="G75" i="10"/>
  <c r="I75" i="10"/>
  <c r="E76" i="10"/>
  <c r="G76" i="10"/>
  <c r="I76" i="10" s="1"/>
  <c r="E77" i="10"/>
  <c r="G77" i="10"/>
  <c r="I77" i="10" s="1"/>
  <c r="E78" i="10"/>
  <c r="G78" i="10"/>
  <c r="I78" i="10" s="1"/>
  <c r="E79" i="10"/>
  <c r="G79" i="10"/>
  <c r="I79" i="10" s="1"/>
  <c r="E80" i="10"/>
  <c r="G80" i="10"/>
  <c r="I80" i="10" s="1"/>
  <c r="E81" i="10"/>
  <c r="G81" i="10"/>
  <c r="I81" i="10" s="1"/>
  <c r="E82" i="10"/>
  <c r="G82" i="10" s="1"/>
  <c r="I82" i="10" s="1"/>
  <c r="E83" i="10"/>
  <c r="G83" i="10" s="1"/>
  <c r="I83" i="10"/>
  <c r="E84" i="10"/>
  <c r="G84" i="10" s="1"/>
  <c r="I84" i="10" s="1"/>
  <c r="B86" i="10"/>
  <c r="E99" i="10"/>
  <c r="G99" i="10"/>
  <c r="H2" i="10"/>
  <c r="H3" i="10"/>
  <c r="H4" i="10"/>
  <c r="H5" i="10"/>
  <c r="H6" i="10"/>
  <c r="H7" i="10"/>
  <c r="H8" i="10"/>
  <c r="H9" i="10"/>
  <c r="H10" i="10"/>
  <c r="H11" i="10"/>
  <c r="H12" i="10"/>
  <c r="H13" i="10"/>
  <c r="H14" i="10"/>
  <c r="H15" i="10"/>
  <c r="H16" i="10"/>
  <c r="H17" i="10"/>
  <c r="H18" i="10"/>
  <c r="I18" i="10"/>
  <c r="H19" i="10"/>
  <c r="H20" i="10"/>
  <c r="H21" i="10"/>
  <c r="H22" i="10"/>
  <c r="H23" i="10"/>
  <c r="H24" i="10"/>
  <c r="H25" i="10"/>
  <c r="I25" i="10"/>
  <c r="H26" i="10"/>
  <c r="H27" i="10"/>
  <c r="H28" i="10"/>
  <c r="H29" i="10"/>
  <c r="H30" i="10"/>
  <c r="H31" i="10"/>
  <c r="H32" i="10"/>
  <c r="H33" i="10"/>
  <c r="H34" i="10"/>
  <c r="H35" i="10"/>
  <c r="H37" i="10"/>
  <c r="H38" i="10"/>
  <c r="H39" i="10"/>
  <c r="H40" i="10"/>
  <c r="H41" i="10"/>
  <c r="H42" i="10"/>
  <c r="H43" i="10"/>
  <c r="H44" i="10"/>
  <c r="H45" i="10"/>
  <c r="H46" i="10"/>
  <c r="H47" i="10"/>
  <c r="I47" i="10"/>
  <c r="H48" i="10"/>
  <c r="H49" i="10"/>
  <c r="H51" i="10"/>
  <c r="H52" i="10"/>
  <c r="H53" i="10"/>
  <c r="H54" i="10"/>
  <c r="H55" i="10"/>
  <c r="H56" i="10"/>
  <c r="I56" i="10"/>
  <c r="H57" i="10"/>
  <c r="H58" i="10"/>
  <c r="H59" i="10"/>
  <c r="H60" i="10"/>
  <c r="H61" i="10"/>
  <c r="H62" i="10"/>
  <c r="H63" i="10"/>
  <c r="H64" i="10"/>
  <c r="I64" i="10"/>
  <c r="H65" i="10"/>
  <c r="H66" i="10"/>
  <c r="H67" i="10"/>
  <c r="H68" i="10"/>
  <c r="I68" i="10"/>
  <c r="H69" i="10"/>
  <c r="H70" i="10"/>
  <c r="H71" i="10"/>
  <c r="H72" i="10"/>
  <c r="I72" i="10"/>
  <c r="H73" i="10"/>
  <c r="H74" i="10"/>
  <c r="H75" i="10"/>
  <c r="H76" i="10"/>
  <c r="H77" i="10"/>
  <c r="H78" i="10"/>
  <c r="H79" i="10"/>
  <c r="H80" i="10"/>
  <c r="H81" i="10"/>
  <c r="H82" i="10"/>
  <c r="H83" i="10"/>
  <c r="H84" i="10"/>
  <c r="F86" i="10"/>
  <c r="E91" i="10"/>
  <c r="G91" i="10" s="1"/>
  <c r="E92" i="10"/>
  <c r="E93" i="10"/>
  <c r="G93" i="10" s="1"/>
  <c r="E94" i="10"/>
  <c r="E95" i="10"/>
  <c r="G95" i="10"/>
  <c r="E96" i="10"/>
  <c r="G96" i="10"/>
  <c r="E97" i="10"/>
  <c r="G97" i="10" s="1"/>
  <c r="E98" i="10"/>
  <c r="G98" i="10"/>
  <c r="E100" i="10"/>
  <c r="G100" i="10" s="1"/>
  <c r="E101" i="10"/>
  <c r="G101" i="10"/>
  <c r="E102" i="10"/>
  <c r="G102" i="10" s="1"/>
  <c r="E103" i="10"/>
  <c r="G103" i="10"/>
  <c r="E104" i="10"/>
  <c r="G104" i="10"/>
  <c r="E105" i="10"/>
  <c r="G105" i="10"/>
  <c r="E106" i="10"/>
  <c r="G106" i="10" s="1"/>
  <c r="E107" i="10"/>
  <c r="G107" i="10"/>
  <c r="E109" i="10"/>
  <c r="G109" i="10" s="1"/>
  <c r="E110" i="10"/>
  <c r="G110" i="10"/>
  <c r="E111" i="10"/>
  <c r="G111" i="10" s="1"/>
  <c r="E112" i="10"/>
  <c r="G112" i="10" s="1"/>
  <c r="E113" i="10"/>
  <c r="G113" i="10"/>
  <c r="E114" i="10"/>
  <c r="G114" i="10"/>
  <c r="E115" i="10"/>
  <c r="G115" i="10" s="1"/>
  <c r="E116" i="10"/>
  <c r="G116" i="10" s="1"/>
  <c r="F118" i="10"/>
  <c r="C85" i="9"/>
  <c r="C119" i="9" s="1"/>
  <c r="C117" i="9"/>
  <c r="E26" i="9"/>
  <c r="H26" i="9"/>
  <c r="E5" i="9"/>
  <c r="G5" i="9" s="1"/>
  <c r="I5" i="9" s="1"/>
  <c r="E80" i="9"/>
  <c r="G80" i="9" s="1"/>
  <c r="I80" i="9" s="1"/>
  <c r="H80" i="9"/>
  <c r="E47" i="9"/>
  <c r="G47" i="9"/>
  <c r="I47" i="9" s="1"/>
  <c r="H47" i="9"/>
  <c r="E115" i="9"/>
  <c r="G115" i="9"/>
  <c r="E114" i="9"/>
  <c r="G114" i="9" s="1"/>
  <c r="E113" i="9"/>
  <c r="G113" i="9"/>
  <c r="E112" i="9"/>
  <c r="G112" i="9"/>
  <c r="E111" i="9"/>
  <c r="G111" i="9" s="1"/>
  <c r="E110" i="9"/>
  <c r="G110" i="9" s="1"/>
  <c r="E109" i="9"/>
  <c r="G109" i="9"/>
  <c r="E108" i="9"/>
  <c r="G108" i="9"/>
  <c r="E107" i="9"/>
  <c r="G107" i="9" s="1"/>
  <c r="E106" i="9"/>
  <c r="G106" i="9" s="1"/>
  <c r="E105" i="9"/>
  <c r="G105" i="9"/>
  <c r="E104" i="9"/>
  <c r="G104" i="9"/>
  <c r="E103" i="9"/>
  <c r="G103" i="9"/>
  <c r="E102" i="9"/>
  <c r="G102" i="9" s="1"/>
  <c r="E101" i="9"/>
  <c r="G101" i="9"/>
  <c r="E100" i="9"/>
  <c r="G100" i="9"/>
  <c r="E99" i="9"/>
  <c r="G99" i="9"/>
  <c r="E97" i="9"/>
  <c r="G97" i="9" s="1"/>
  <c r="E96" i="9"/>
  <c r="G96" i="9"/>
  <c r="E95" i="9"/>
  <c r="G95" i="9"/>
  <c r="E94" i="9"/>
  <c r="G94" i="9"/>
  <c r="E93" i="9"/>
  <c r="E92" i="9"/>
  <c r="G92" i="9"/>
  <c r="E91" i="9"/>
  <c r="G91" i="9"/>
  <c r="E90" i="9"/>
  <c r="G90" i="9" s="1"/>
  <c r="E83" i="9"/>
  <c r="G83" i="9" s="1"/>
  <c r="E82" i="9"/>
  <c r="G82" i="9"/>
  <c r="I82" i="9" s="1"/>
  <c r="E81" i="9"/>
  <c r="G81" i="9" s="1"/>
  <c r="I81" i="9" s="1"/>
  <c r="E79" i="9"/>
  <c r="G79" i="9" s="1"/>
  <c r="E78" i="9"/>
  <c r="E77" i="9"/>
  <c r="E2" i="9"/>
  <c r="E76" i="9"/>
  <c r="G76" i="9" s="1"/>
  <c r="I76" i="9" s="1"/>
  <c r="E75" i="9"/>
  <c r="G75" i="9" s="1"/>
  <c r="I75" i="9" s="1"/>
  <c r="E74" i="9"/>
  <c r="E73" i="9"/>
  <c r="G73" i="9" s="1"/>
  <c r="I73" i="9" s="1"/>
  <c r="E72" i="9"/>
  <c r="G72" i="9" s="1"/>
  <c r="I72" i="9" s="1"/>
  <c r="E71" i="9"/>
  <c r="E70" i="9"/>
  <c r="G70" i="9"/>
  <c r="I70" i="9"/>
  <c r="E69" i="9"/>
  <c r="E68" i="9"/>
  <c r="G68" i="9" s="1"/>
  <c r="E67" i="9"/>
  <c r="G67" i="9" s="1"/>
  <c r="I67" i="9" s="1"/>
  <c r="E66" i="9"/>
  <c r="E65" i="9"/>
  <c r="E64" i="9"/>
  <c r="G64" i="9" s="1"/>
  <c r="E19" i="9"/>
  <c r="E62" i="9"/>
  <c r="G62" i="9" s="1"/>
  <c r="I62" i="9" s="1"/>
  <c r="E61" i="9"/>
  <c r="G61" i="9" s="1"/>
  <c r="I61" i="9" s="1"/>
  <c r="E60" i="9"/>
  <c r="G60" i="9" s="1"/>
  <c r="I60" i="9" s="1"/>
  <c r="E59" i="9"/>
  <c r="G59" i="9"/>
  <c r="E58" i="9"/>
  <c r="G58" i="9" s="1"/>
  <c r="E57" i="9"/>
  <c r="G57" i="9" s="1"/>
  <c r="I57" i="9" s="1"/>
  <c r="E56" i="9"/>
  <c r="G56" i="9" s="1"/>
  <c r="E55" i="9"/>
  <c r="G55" i="9" s="1"/>
  <c r="I55" i="9" s="1"/>
  <c r="E54" i="9"/>
  <c r="G54" i="9" s="1"/>
  <c r="I54" i="9" s="1"/>
  <c r="E53" i="9"/>
  <c r="E52" i="9"/>
  <c r="G52" i="9"/>
  <c r="E51" i="9"/>
  <c r="E50" i="9"/>
  <c r="G50" i="9"/>
  <c r="I50" i="9"/>
  <c r="E49" i="9"/>
  <c r="G49" i="9" s="1"/>
  <c r="I49" i="9" s="1"/>
  <c r="E48" i="9"/>
  <c r="G48" i="9" s="1"/>
  <c r="E46" i="9"/>
  <c r="G46" i="9" s="1"/>
  <c r="I46" i="9" s="1"/>
  <c r="E45" i="9"/>
  <c r="G45" i="9"/>
  <c r="I45" i="9"/>
  <c r="E44" i="9"/>
  <c r="G44" i="9" s="1"/>
  <c r="I44" i="9" s="1"/>
  <c r="E43" i="9"/>
  <c r="E42" i="9"/>
  <c r="G42" i="9"/>
  <c r="I42" i="9"/>
  <c r="E41" i="9"/>
  <c r="G41" i="9"/>
  <c r="E40" i="9"/>
  <c r="G40" i="9" s="1"/>
  <c r="I40" i="9" s="1"/>
  <c r="E39" i="9"/>
  <c r="G39" i="9" s="1"/>
  <c r="I39" i="9" s="1"/>
  <c r="E38" i="9"/>
  <c r="E37" i="9"/>
  <c r="G37" i="9"/>
  <c r="I37" i="9"/>
  <c r="E36" i="9"/>
  <c r="E35" i="9"/>
  <c r="E34" i="9"/>
  <c r="G34" i="9"/>
  <c r="I34" i="9"/>
  <c r="E33" i="9"/>
  <c r="G33" i="9"/>
  <c r="I33" i="9"/>
  <c r="E32" i="9"/>
  <c r="E31" i="9"/>
  <c r="E30" i="9"/>
  <c r="G30" i="9" s="1"/>
  <c r="I30" i="9" s="1"/>
  <c r="E29" i="9"/>
  <c r="G29" i="9" s="1"/>
  <c r="I29" i="9" s="1"/>
  <c r="E28" i="9"/>
  <c r="G28" i="9" s="1"/>
  <c r="E27" i="9"/>
  <c r="E25" i="9"/>
  <c r="G25" i="9"/>
  <c r="I25" i="9" s="1"/>
  <c r="E24" i="9"/>
  <c r="G24" i="9"/>
  <c r="I24" i="9" s="1"/>
  <c r="E23" i="9"/>
  <c r="E22" i="9"/>
  <c r="G22" i="9" s="1"/>
  <c r="I22" i="9" s="1"/>
  <c r="E21" i="9"/>
  <c r="E20" i="9"/>
  <c r="G20" i="9" s="1"/>
  <c r="I20" i="9" s="1"/>
  <c r="E63" i="9"/>
  <c r="E18" i="9"/>
  <c r="G18" i="9"/>
  <c r="I18" i="9"/>
  <c r="E17" i="9"/>
  <c r="G17" i="9"/>
  <c r="I17" i="9" s="1"/>
  <c r="E16" i="9"/>
  <c r="G16" i="9"/>
  <c r="I16" i="9"/>
  <c r="E15" i="9"/>
  <c r="G15" i="9"/>
  <c r="E14" i="9"/>
  <c r="E13" i="9"/>
  <c r="G13" i="9" s="1"/>
  <c r="I13" i="9" s="1"/>
  <c r="E12" i="9"/>
  <c r="G12" i="9" s="1"/>
  <c r="I12" i="9" s="1"/>
  <c r="E11" i="9"/>
  <c r="E10" i="9"/>
  <c r="G10" i="9"/>
  <c r="I10" i="9" s="1"/>
  <c r="E9" i="9"/>
  <c r="G9" i="9"/>
  <c r="E8" i="9"/>
  <c r="G8" i="9"/>
  <c r="I8" i="9"/>
  <c r="E7" i="9"/>
  <c r="G7" i="9"/>
  <c r="I7" i="9" s="1"/>
  <c r="E6" i="9"/>
  <c r="E4" i="9"/>
  <c r="E3" i="9"/>
  <c r="G3" i="9" s="1"/>
  <c r="H49" i="9"/>
  <c r="I48" i="9"/>
  <c r="H48" i="9"/>
  <c r="I83" i="9"/>
  <c r="H83" i="9"/>
  <c r="H82" i="9"/>
  <c r="H81" i="9"/>
  <c r="G78" i="9"/>
  <c r="I78" i="9" s="1"/>
  <c r="H78" i="9"/>
  <c r="G77" i="9"/>
  <c r="I77" i="9" s="1"/>
  <c r="H77" i="9"/>
  <c r="G2" i="9"/>
  <c r="I2" i="9" s="1"/>
  <c r="H2" i="9"/>
  <c r="I79" i="9"/>
  <c r="H79" i="9"/>
  <c r="H76" i="9"/>
  <c r="H75" i="9"/>
  <c r="G74" i="9"/>
  <c r="I74" i="9" s="1"/>
  <c r="H74" i="9"/>
  <c r="H73" i="9"/>
  <c r="H72" i="9"/>
  <c r="G71" i="9"/>
  <c r="I71" i="9" s="1"/>
  <c r="H71" i="9"/>
  <c r="H70" i="9"/>
  <c r="G69" i="9"/>
  <c r="I69" i="9" s="1"/>
  <c r="H69" i="9"/>
  <c r="I68" i="9"/>
  <c r="H68" i="9"/>
  <c r="H67" i="9"/>
  <c r="G66" i="9"/>
  <c r="I66" i="9"/>
  <c r="H66" i="9"/>
  <c r="G65" i="9"/>
  <c r="I65" i="9"/>
  <c r="H65" i="9"/>
  <c r="G19" i="9"/>
  <c r="I19" i="9" s="1"/>
  <c r="H19" i="9"/>
  <c r="H62" i="9"/>
  <c r="H61" i="9"/>
  <c r="H60" i="9"/>
  <c r="I59" i="9"/>
  <c r="H59" i="9"/>
  <c r="I58" i="9"/>
  <c r="H58" i="9"/>
  <c r="H57" i="9"/>
  <c r="I56" i="9"/>
  <c r="H56" i="9"/>
  <c r="H55" i="9"/>
  <c r="H54" i="9"/>
  <c r="G53" i="9"/>
  <c r="I53" i="9" s="1"/>
  <c r="H53" i="9"/>
  <c r="I52" i="9"/>
  <c r="H52" i="9"/>
  <c r="G51" i="9"/>
  <c r="I51" i="9" s="1"/>
  <c r="H51" i="9"/>
  <c r="H50" i="9"/>
  <c r="H46" i="9"/>
  <c r="H45" i="9"/>
  <c r="H44" i="9"/>
  <c r="G43" i="9"/>
  <c r="I43" i="9" s="1"/>
  <c r="H43" i="9"/>
  <c r="H42" i="9"/>
  <c r="I41" i="9"/>
  <c r="H41" i="9"/>
  <c r="H40" i="9"/>
  <c r="H39" i="9"/>
  <c r="G38" i="9"/>
  <c r="I38" i="9" s="1"/>
  <c r="H38" i="9"/>
  <c r="H37" i="9"/>
  <c r="G36" i="9"/>
  <c r="I36" i="9" s="1"/>
  <c r="H36" i="9"/>
  <c r="G35" i="9"/>
  <c r="I35" i="9" s="1"/>
  <c r="H35" i="9"/>
  <c r="H34" i="9"/>
  <c r="H33" i="9"/>
  <c r="G32" i="9"/>
  <c r="I32" i="9" s="1"/>
  <c r="H32" i="9"/>
  <c r="G31" i="9"/>
  <c r="I31" i="9"/>
  <c r="H31" i="9"/>
  <c r="H30" i="9"/>
  <c r="H29" i="9"/>
  <c r="I28" i="9"/>
  <c r="H28" i="9"/>
  <c r="G27" i="9"/>
  <c r="I27" i="9"/>
  <c r="H27" i="9"/>
  <c r="H25" i="9"/>
  <c r="H24" i="9"/>
  <c r="G23" i="9"/>
  <c r="I23" i="9" s="1"/>
  <c r="H23" i="9"/>
  <c r="H22" i="9"/>
  <c r="G21" i="9"/>
  <c r="I21" i="9" s="1"/>
  <c r="H21" i="9"/>
  <c r="H20" i="9"/>
  <c r="I64" i="9"/>
  <c r="H64" i="9"/>
  <c r="G63" i="9"/>
  <c r="I63" i="9" s="1"/>
  <c r="H63" i="9"/>
  <c r="H18" i="9"/>
  <c r="H17" i="9"/>
  <c r="H16" i="9"/>
  <c r="I15" i="9"/>
  <c r="H15" i="9"/>
  <c r="G14" i="9"/>
  <c r="I14" i="9" s="1"/>
  <c r="H14" i="9"/>
  <c r="H13" i="9"/>
  <c r="H12" i="9"/>
  <c r="G11" i="9"/>
  <c r="I11" i="9" s="1"/>
  <c r="H11" i="9"/>
  <c r="H10" i="9"/>
  <c r="I9" i="9"/>
  <c r="H9" i="9"/>
  <c r="H8" i="9"/>
  <c r="H7" i="9"/>
  <c r="G6" i="9"/>
  <c r="I6" i="9" s="1"/>
  <c r="H6" i="9"/>
  <c r="H5" i="9"/>
  <c r="G4" i="9"/>
  <c r="I4" i="9" s="1"/>
  <c r="H4" i="9"/>
  <c r="E124" i="8"/>
  <c r="G124" i="8"/>
  <c r="E123" i="8"/>
  <c r="G123" i="8" s="1"/>
  <c r="E122" i="8"/>
  <c r="E121" i="8"/>
  <c r="G121" i="8" s="1"/>
  <c r="E120" i="8"/>
  <c r="E119" i="8"/>
  <c r="G119" i="8"/>
  <c r="E118" i="8"/>
  <c r="E117" i="8"/>
  <c r="E116" i="8"/>
  <c r="G116" i="8" s="1"/>
  <c r="E115" i="8"/>
  <c r="G115" i="8"/>
  <c r="E114" i="8"/>
  <c r="G114" i="8" s="1"/>
  <c r="E113" i="8"/>
  <c r="G113" i="8" s="1"/>
  <c r="E112" i="8"/>
  <c r="E111" i="8"/>
  <c r="G111" i="8" s="1"/>
  <c r="E110" i="8"/>
  <c r="G110" i="8" s="1"/>
  <c r="E109" i="8"/>
  <c r="G109" i="8"/>
  <c r="E108" i="8"/>
  <c r="G108" i="8" s="1"/>
  <c r="E107" i="8"/>
  <c r="G107" i="8"/>
  <c r="E106" i="8"/>
  <c r="G106" i="8"/>
  <c r="E105" i="8"/>
  <c r="E104" i="8"/>
  <c r="E103" i="8"/>
  <c r="G103" i="8" s="1"/>
  <c r="E102" i="8"/>
  <c r="E101" i="8"/>
  <c r="G101" i="8" s="1"/>
  <c r="E100" i="8"/>
  <c r="E93" i="8"/>
  <c r="G93" i="8"/>
  <c r="I93" i="8" s="1"/>
  <c r="E92" i="8"/>
  <c r="E91" i="8"/>
  <c r="E90" i="8"/>
  <c r="E89" i="8"/>
  <c r="G89" i="8" s="1"/>
  <c r="I89" i="8" s="1"/>
  <c r="E88" i="8"/>
  <c r="E87" i="8"/>
  <c r="G87" i="8"/>
  <c r="I87" i="8" s="1"/>
  <c r="E86" i="8"/>
  <c r="G86" i="8" s="1"/>
  <c r="I86" i="8" s="1"/>
  <c r="E85" i="8"/>
  <c r="E84" i="8"/>
  <c r="G84" i="8" s="1"/>
  <c r="I84" i="8" s="1"/>
  <c r="E83" i="8"/>
  <c r="E82" i="8"/>
  <c r="G82" i="8" s="1"/>
  <c r="E81" i="8"/>
  <c r="G81" i="8" s="1"/>
  <c r="I81" i="8" s="1"/>
  <c r="E80" i="8"/>
  <c r="G80" i="8" s="1"/>
  <c r="I80" i="8" s="1"/>
  <c r="E79" i="8"/>
  <c r="G79" i="8"/>
  <c r="I79" i="8" s="1"/>
  <c r="E78" i="8"/>
  <c r="G78" i="8" s="1"/>
  <c r="I78" i="8"/>
  <c r="E77" i="8"/>
  <c r="E76" i="8"/>
  <c r="G76" i="8" s="1"/>
  <c r="I76" i="8" s="1"/>
  <c r="E75" i="8"/>
  <c r="G75" i="8" s="1"/>
  <c r="I75" i="8" s="1"/>
  <c r="E74" i="8"/>
  <c r="E73" i="8"/>
  <c r="G73" i="8"/>
  <c r="I73" i="8" s="1"/>
  <c r="E72" i="8"/>
  <c r="G72" i="8" s="1"/>
  <c r="I72" i="8" s="1"/>
  <c r="E71" i="8"/>
  <c r="G71" i="8"/>
  <c r="I71" i="8" s="1"/>
  <c r="E70" i="8"/>
  <c r="G70" i="8"/>
  <c r="I70" i="8" s="1"/>
  <c r="E69" i="8"/>
  <c r="E68" i="8"/>
  <c r="G68" i="8" s="1"/>
  <c r="I68" i="8" s="1"/>
  <c r="E67" i="8"/>
  <c r="G67" i="8" s="1"/>
  <c r="I67" i="8" s="1"/>
  <c r="E66" i="8"/>
  <c r="G66" i="8" s="1"/>
  <c r="E65" i="8"/>
  <c r="E64" i="8"/>
  <c r="E63" i="8"/>
  <c r="G63" i="8" s="1"/>
  <c r="I63" i="8" s="1"/>
  <c r="E62" i="8"/>
  <c r="E61" i="8"/>
  <c r="G61" i="8" s="1"/>
  <c r="E60" i="8"/>
  <c r="G60" i="8"/>
  <c r="I60" i="8" s="1"/>
  <c r="E59" i="8"/>
  <c r="G59" i="8" s="1"/>
  <c r="I59" i="8" s="1"/>
  <c r="E58" i="8"/>
  <c r="E57" i="8"/>
  <c r="G57" i="8" s="1"/>
  <c r="I57" i="8" s="1"/>
  <c r="E56" i="8"/>
  <c r="E55" i="8"/>
  <c r="G55" i="8" s="1"/>
  <c r="I55" i="8" s="1"/>
  <c r="E54" i="8"/>
  <c r="G54" i="8"/>
  <c r="I54" i="8" s="1"/>
  <c r="E53" i="8"/>
  <c r="G53" i="8" s="1"/>
  <c r="I53" i="8" s="1"/>
  <c r="E52" i="8"/>
  <c r="G52" i="8"/>
  <c r="I52" i="8" s="1"/>
  <c r="E51" i="8"/>
  <c r="E50" i="8"/>
  <c r="G50" i="8" s="1"/>
  <c r="I50" i="8" s="1"/>
  <c r="E49" i="8"/>
  <c r="G49" i="8" s="1"/>
  <c r="I49" i="8" s="1"/>
  <c r="E48" i="8"/>
  <c r="E47" i="8"/>
  <c r="G47" i="8" s="1"/>
  <c r="E46" i="8"/>
  <c r="G46" i="8"/>
  <c r="I46" i="8"/>
  <c r="E45" i="8"/>
  <c r="G45" i="8" s="1"/>
  <c r="I45" i="8" s="1"/>
  <c r="E44" i="8"/>
  <c r="E43" i="8"/>
  <c r="E42" i="8"/>
  <c r="G42" i="8" s="1"/>
  <c r="I42" i="8" s="1"/>
  <c r="E41" i="8"/>
  <c r="G41" i="8" s="1"/>
  <c r="E40" i="8"/>
  <c r="E39" i="8"/>
  <c r="G39" i="8"/>
  <c r="I39" i="8" s="1"/>
  <c r="E38" i="8"/>
  <c r="G38" i="8" s="1"/>
  <c r="I38" i="8" s="1"/>
  <c r="E37" i="8"/>
  <c r="E36" i="8"/>
  <c r="G36" i="8" s="1"/>
  <c r="I36" i="8" s="1"/>
  <c r="E35" i="8"/>
  <c r="E34" i="8"/>
  <c r="E33" i="8"/>
  <c r="G33" i="8"/>
  <c r="E32" i="8"/>
  <c r="G32" i="8" s="1"/>
  <c r="E31" i="8"/>
  <c r="G31" i="8" s="1"/>
  <c r="I31" i="8" s="1"/>
  <c r="E30" i="8"/>
  <c r="G30" i="8" s="1"/>
  <c r="I30" i="8"/>
  <c r="E29" i="8"/>
  <c r="G29" i="8" s="1"/>
  <c r="E28" i="8"/>
  <c r="E27" i="8"/>
  <c r="E26" i="8"/>
  <c r="E25" i="8"/>
  <c r="G25" i="8" s="1"/>
  <c r="I25" i="8" s="1"/>
  <c r="E24" i="8"/>
  <c r="E23" i="8"/>
  <c r="G23" i="8" s="1"/>
  <c r="I23" i="8" s="1"/>
  <c r="E22" i="8"/>
  <c r="E21" i="8"/>
  <c r="E20" i="8"/>
  <c r="G20" i="8" s="1"/>
  <c r="I20" i="8" s="1"/>
  <c r="E19" i="8"/>
  <c r="G19" i="8" s="1"/>
  <c r="I19" i="8" s="1"/>
  <c r="E18" i="8"/>
  <c r="E17" i="8"/>
  <c r="G17" i="8" s="1"/>
  <c r="E16" i="8"/>
  <c r="E15" i="8"/>
  <c r="G15" i="8" s="1"/>
  <c r="E14" i="8"/>
  <c r="G14" i="8" s="1"/>
  <c r="I14" i="8" s="1"/>
  <c r="E13" i="8"/>
  <c r="G13" i="8" s="1"/>
  <c r="E12" i="8"/>
  <c r="G12" i="8" s="1"/>
  <c r="I12" i="8" s="1"/>
  <c r="E11" i="8"/>
  <c r="G11" i="8" s="1"/>
  <c r="I11" i="8" s="1"/>
  <c r="E10" i="8"/>
  <c r="E9" i="8"/>
  <c r="G9" i="8"/>
  <c r="E8" i="8"/>
  <c r="G8" i="8" s="1"/>
  <c r="I8" i="8" s="1"/>
  <c r="E7" i="8"/>
  <c r="G7" i="8"/>
  <c r="E6" i="8"/>
  <c r="E5" i="8"/>
  <c r="E4" i="8"/>
  <c r="E3" i="8"/>
  <c r="G3" i="8" s="1"/>
  <c r="I3" i="8" s="1"/>
  <c r="E2" i="8"/>
  <c r="I61" i="8"/>
  <c r="H61" i="8"/>
  <c r="G122" i="8"/>
  <c r="G120" i="8"/>
  <c r="G65" i="8"/>
  <c r="G118" i="8"/>
  <c r="G117" i="8"/>
  <c r="G112" i="8"/>
  <c r="G105" i="8"/>
  <c r="G104" i="8"/>
  <c r="G102" i="8"/>
  <c r="H93" i="8"/>
  <c r="G92" i="8"/>
  <c r="I92" i="8" s="1"/>
  <c r="H92" i="8"/>
  <c r="G91" i="8"/>
  <c r="I91" i="8"/>
  <c r="H91" i="8"/>
  <c r="G90" i="8"/>
  <c r="I90" i="8" s="1"/>
  <c r="H90" i="8"/>
  <c r="H89" i="8"/>
  <c r="G88" i="8"/>
  <c r="I88" i="8"/>
  <c r="H88" i="8"/>
  <c r="H87" i="8"/>
  <c r="H86" i="8"/>
  <c r="G85" i="8"/>
  <c r="I85" i="8" s="1"/>
  <c r="H85" i="8"/>
  <c r="H84" i="8"/>
  <c r="G83" i="8"/>
  <c r="I83" i="8"/>
  <c r="H83" i="8"/>
  <c r="I82" i="8"/>
  <c r="H82" i="8"/>
  <c r="H81" i="8"/>
  <c r="H80" i="8"/>
  <c r="H79" i="8"/>
  <c r="H78" i="8"/>
  <c r="G77" i="8"/>
  <c r="I77" i="8"/>
  <c r="H77" i="8"/>
  <c r="H76" i="8"/>
  <c r="H75" i="8"/>
  <c r="G74" i="8"/>
  <c r="I74" i="8"/>
  <c r="H74" i="8"/>
  <c r="H73" i="8"/>
  <c r="H72" i="8"/>
  <c r="H71" i="8"/>
  <c r="H70" i="8"/>
  <c r="G69" i="8"/>
  <c r="I69" i="8"/>
  <c r="H69" i="8"/>
  <c r="H68" i="8"/>
  <c r="H67" i="8"/>
  <c r="G64" i="8"/>
  <c r="I64" i="8" s="1"/>
  <c r="H64" i="8"/>
  <c r="H63" i="8"/>
  <c r="G62" i="8"/>
  <c r="I62" i="8"/>
  <c r="H62" i="8"/>
  <c r="H60" i="8"/>
  <c r="H59" i="8"/>
  <c r="G58" i="8"/>
  <c r="I58" i="8"/>
  <c r="H58" i="8"/>
  <c r="H57" i="8"/>
  <c r="G56" i="8"/>
  <c r="I56" i="8" s="1"/>
  <c r="H56" i="8"/>
  <c r="H55" i="8"/>
  <c r="H54" i="8"/>
  <c r="H53" i="8"/>
  <c r="H52" i="8"/>
  <c r="G51" i="8"/>
  <c r="I51" i="8" s="1"/>
  <c r="H51" i="8"/>
  <c r="H50" i="8"/>
  <c r="H49" i="8"/>
  <c r="G48" i="8"/>
  <c r="I48" i="8"/>
  <c r="H48" i="8"/>
  <c r="I47" i="8"/>
  <c r="H47" i="8"/>
  <c r="H46" i="8"/>
  <c r="H45" i="8"/>
  <c r="G44" i="8"/>
  <c r="I44" i="8" s="1"/>
  <c r="H44" i="8"/>
  <c r="G43" i="8"/>
  <c r="I43" i="8" s="1"/>
  <c r="H43" i="8"/>
  <c r="H42" i="8"/>
  <c r="I41" i="8"/>
  <c r="H41" i="8"/>
  <c r="G40" i="8"/>
  <c r="I40" i="8" s="1"/>
  <c r="H40" i="8"/>
  <c r="H39" i="8"/>
  <c r="H38" i="8"/>
  <c r="G37" i="8"/>
  <c r="I37" i="8" s="1"/>
  <c r="H37" i="8"/>
  <c r="H36" i="8"/>
  <c r="G35" i="8"/>
  <c r="I35" i="8" s="1"/>
  <c r="H35" i="8"/>
  <c r="G34" i="8"/>
  <c r="I34" i="8" s="1"/>
  <c r="H34" i="8"/>
  <c r="I33" i="8"/>
  <c r="H33" i="8"/>
  <c r="I32" i="8"/>
  <c r="H32" i="8"/>
  <c r="H31" i="8"/>
  <c r="H30" i="8"/>
  <c r="I29" i="8"/>
  <c r="H29" i="8"/>
  <c r="G28" i="8"/>
  <c r="I28" i="8"/>
  <c r="H28" i="8"/>
  <c r="G27" i="8"/>
  <c r="I27" i="8" s="1"/>
  <c r="H27" i="8"/>
  <c r="G26" i="8"/>
  <c r="I26" i="8" s="1"/>
  <c r="H26" i="8"/>
  <c r="H25" i="8"/>
  <c r="G24" i="8"/>
  <c r="I24" i="8" s="1"/>
  <c r="H24" i="8"/>
  <c r="H23" i="8"/>
  <c r="G22" i="8"/>
  <c r="I22" i="8"/>
  <c r="H22" i="8"/>
  <c r="G21" i="8"/>
  <c r="I21" i="8" s="1"/>
  <c r="H21" i="8"/>
  <c r="H20" i="8"/>
  <c r="H19" i="8"/>
  <c r="G18" i="8"/>
  <c r="I18" i="8" s="1"/>
  <c r="H18" i="8"/>
  <c r="I17" i="8"/>
  <c r="H17" i="8"/>
  <c r="G16" i="8"/>
  <c r="I16" i="8" s="1"/>
  <c r="H16" i="8"/>
  <c r="I15" i="8"/>
  <c r="H15" i="8"/>
  <c r="H14" i="8"/>
  <c r="I13" i="8"/>
  <c r="H13" i="8"/>
  <c r="H12" i="8"/>
  <c r="H11" i="8"/>
  <c r="G10" i="8"/>
  <c r="I10" i="8"/>
  <c r="H10" i="8"/>
  <c r="I9" i="8"/>
  <c r="H9" i="8"/>
  <c r="H8" i="8"/>
  <c r="I7" i="8"/>
  <c r="H7" i="8"/>
  <c r="H6" i="8"/>
  <c r="G5" i="8"/>
  <c r="I5" i="8"/>
  <c r="H5" i="8"/>
  <c r="G4" i="8"/>
  <c r="H4" i="8"/>
  <c r="H3" i="8"/>
  <c r="H3" i="9"/>
  <c r="B85" i="9"/>
  <c r="D85" i="9"/>
  <c r="D119" i="9" s="1"/>
  <c r="F85" i="9"/>
  <c r="H85" i="9"/>
  <c r="D117" i="9"/>
  <c r="F117" i="9"/>
  <c r="F119" i="9"/>
  <c r="G2" i="8"/>
  <c r="H2" i="8"/>
  <c r="I2" i="8"/>
  <c r="B95" i="8"/>
  <c r="C95" i="8"/>
  <c r="D95" i="8"/>
  <c r="F95" i="8"/>
  <c r="F128" i="8"/>
  <c r="G100" i="8"/>
  <c r="C126" i="8"/>
  <c r="D126" i="8"/>
  <c r="D128" i="8" s="1"/>
  <c r="F126" i="8"/>
  <c r="E114" i="7"/>
  <c r="G114" i="7"/>
  <c r="E120" i="7"/>
  <c r="G120" i="7"/>
  <c r="E65" i="7"/>
  <c r="G65" i="7" s="1"/>
  <c r="I65" i="7" s="1"/>
  <c r="H65" i="7"/>
  <c r="E64" i="7"/>
  <c r="G64" i="7"/>
  <c r="I64" i="7"/>
  <c r="H64" i="7"/>
  <c r="E60" i="7"/>
  <c r="G60" i="7" s="1"/>
  <c r="I60" i="7"/>
  <c r="H60" i="7"/>
  <c r="E55" i="7"/>
  <c r="G55" i="7"/>
  <c r="I55" i="7"/>
  <c r="H55" i="7"/>
  <c r="E51" i="7"/>
  <c r="G51" i="7" s="1"/>
  <c r="I51" i="7" s="1"/>
  <c r="H51" i="7"/>
  <c r="E44" i="7"/>
  <c r="G44" i="7"/>
  <c r="I44" i="7"/>
  <c r="H44" i="7"/>
  <c r="E122" i="7"/>
  <c r="G122" i="7" s="1"/>
  <c r="E121" i="7"/>
  <c r="E119" i="7"/>
  <c r="G119" i="7" s="1"/>
  <c r="E118" i="7"/>
  <c r="G118" i="7"/>
  <c r="E117" i="7"/>
  <c r="G117" i="7"/>
  <c r="E116" i="7"/>
  <c r="G116" i="7"/>
  <c r="E115" i="7"/>
  <c r="G115" i="7" s="1"/>
  <c r="E113" i="7"/>
  <c r="G113" i="7" s="1"/>
  <c r="E112" i="7"/>
  <c r="E111" i="7"/>
  <c r="E110" i="7"/>
  <c r="G110" i="7"/>
  <c r="E109" i="7"/>
  <c r="G109" i="7"/>
  <c r="E108" i="7"/>
  <c r="G108" i="7" s="1"/>
  <c r="E107" i="7"/>
  <c r="G107" i="7"/>
  <c r="E106" i="7"/>
  <c r="E105" i="7"/>
  <c r="E104" i="7"/>
  <c r="G104" i="7"/>
  <c r="E103" i="7"/>
  <c r="G103" i="7" s="1"/>
  <c r="E102" i="7"/>
  <c r="G102" i="7" s="1"/>
  <c r="E101" i="7"/>
  <c r="G101" i="7"/>
  <c r="E100" i="7"/>
  <c r="G100" i="7" s="1"/>
  <c r="E99" i="7"/>
  <c r="E98" i="7"/>
  <c r="E91" i="7"/>
  <c r="E90" i="7"/>
  <c r="G90" i="7"/>
  <c r="E89" i="7"/>
  <c r="E88" i="7"/>
  <c r="G88" i="7" s="1"/>
  <c r="I88" i="7" s="1"/>
  <c r="E87" i="7"/>
  <c r="G87" i="7"/>
  <c r="I87" i="7"/>
  <c r="E86" i="7"/>
  <c r="G86" i="7" s="1"/>
  <c r="I86" i="7" s="1"/>
  <c r="E85" i="7"/>
  <c r="G85" i="7"/>
  <c r="I85" i="7" s="1"/>
  <c r="E84" i="7"/>
  <c r="E83" i="7"/>
  <c r="E82" i="7"/>
  <c r="G82" i="7" s="1"/>
  <c r="I82" i="7" s="1"/>
  <c r="E81" i="7"/>
  <c r="E80" i="7"/>
  <c r="E79" i="7"/>
  <c r="G79" i="7"/>
  <c r="I79" i="7"/>
  <c r="E78" i="7"/>
  <c r="G78" i="7"/>
  <c r="I78" i="7" s="1"/>
  <c r="E77" i="7"/>
  <c r="G77" i="7" s="1"/>
  <c r="I77" i="7" s="1"/>
  <c r="E76" i="7"/>
  <c r="E75" i="7"/>
  <c r="E74" i="7"/>
  <c r="G74" i="7" s="1"/>
  <c r="E73" i="7"/>
  <c r="E72" i="7"/>
  <c r="G72" i="7" s="1"/>
  <c r="I72" i="7" s="1"/>
  <c r="E71" i="7"/>
  <c r="G71" i="7" s="1"/>
  <c r="I71" i="7" s="1"/>
  <c r="E70" i="7"/>
  <c r="E69" i="7"/>
  <c r="G69" i="7"/>
  <c r="I69" i="7" s="1"/>
  <c r="E68" i="7"/>
  <c r="E67" i="7"/>
  <c r="G67" i="7" s="1"/>
  <c r="I67" i="7" s="1"/>
  <c r="E66" i="7"/>
  <c r="E63" i="7"/>
  <c r="E62" i="7"/>
  <c r="E61" i="7"/>
  <c r="G61" i="7"/>
  <c r="I61" i="7" s="1"/>
  <c r="E59" i="7"/>
  <c r="E58" i="7"/>
  <c r="G58" i="7" s="1"/>
  <c r="I58" i="7" s="1"/>
  <c r="E57" i="7"/>
  <c r="E56" i="7"/>
  <c r="G56" i="7" s="1"/>
  <c r="E54" i="7"/>
  <c r="G54" i="7" s="1"/>
  <c r="E53" i="7"/>
  <c r="G53" i="7" s="1"/>
  <c r="I53" i="7" s="1"/>
  <c r="E52" i="7"/>
  <c r="G52" i="7" s="1"/>
  <c r="E50" i="7"/>
  <c r="G50" i="7" s="1"/>
  <c r="I50" i="7" s="1"/>
  <c r="E49" i="7"/>
  <c r="E48" i="7"/>
  <c r="G48" i="7" s="1"/>
  <c r="I48" i="7" s="1"/>
  <c r="E47" i="7"/>
  <c r="E46" i="7"/>
  <c r="G46" i="7" s="1"/>
  <c r="I46" i="7" s="1"/>
  <c r="E45" i="7"/>
  <c r="E43" i="7"/>
  <c r="G43" i="7" s="1"/>
  <c r="E42" i="7"/>
  <c r="E41" i="7"/>
  <c r="G41" i="7"/>
  <c r="I41" i="7" s="1"/>
  <c r="E40" i="7"/>
  <c r="E39" i="7"/>
  <c r="G39" i="7"/>
  <c r="I39" i="7" s="1"/>
  <c r="E38" i="7"/>
  <c r="E37" i="7"/>
  <c r="E36" i="7"/>
  <c r="G36" i="7" s="1"/>
  <c r="I36" i="7" s="1"/>
  <c r="E35" i="7"/>
  <c r="G35" i="7" s="1"/>
  <c r="I35" i="7" s="1"/>
  <c r="E34" i="7"/>
  <c r="G34" i="7" s="1"/>
  <c r="I34" i="7" s="1"/>
  <c r="E33" i="7"/>
  <c r="G33" i="7" s="1"/>
  <c r="I33" i="7" s="1"/>
  <c r="E32" i="7"/>
  <c r="G32" i="7"/>
  <c r="I32" i="7"/>
  <c r="E31" i="7"/>
  <c r="G31" i="7"/>
  <c r="I31" i="7"/>
  <c r="E30" i="7"/>
  <c r="E29" i="7"/>
  <c r="G29" i="7" s="1"/>
  <c r="I29" i="7" s="1"/>
  <c r="E28" i="7"/>
  <c r="G28" i="7"/>
  <c r="I28" i="7"/>
  <c r="E27" i="7"/>
  <c r="G27" i="7"/>
  <c r="I27" i="7"/>
  <c r="E26" i="7"/>
  <c r="G26" i="7" s="1"/>
  <c r="I26" i="7" s="1"/>
  <c r="E25" i="7"/>
  <c r="E24" i="7"/>
  <c r="G24" i="7" s="1"/>
  <c r="I24" i="7" s="1"/>
  <c r="E23" i="7"/>
  <c r="G23" i="7"/>
  <c r="I23" i="7" s="1"/>
  <c r="E22" i="7"/>
  <c r="G22" i="7"/>
  <c r="I22" i="7"/>
  <c r="E21" i="7"/>
  <c r="G21" i="7" s="1"/>
  <c r="I21" i="7" s="1"/>
  <c r="E20" i="7"/>
  <c r="G20" i="7"/>
  <c r="I20" i="7" s="1"/>
  <c r="E19" i="7"/>
  <c r="G19" i="7" s="1"/>
  <c r="I19" i="7" s="1"/>
  <c r="E18" i="7"/>
  <c r="G18" i="7"/>
  <c r="I18" i="7" s="1"/>
  <c r="E17" i="7"/>
  <c r="E16" i="7"/>
  <c r="G16" i="7" s="1"/>
  <c r="I16" i="7" s="1"/>
  <c r="E15" i="7"/>
  <c r="G15" i="7"/>
  <c r="I15" i="7"/>
  <c r="E14" i="7"/>
  <c r="G14" i="7"/>
  <c r="I14" i="7" s="1"/>
  <c r="E13" i="7"/>
  <c r="G13" i="7" s="1"/>
  <c r="I13" i="7" s="1"/>
  <c r="E12" i="7"/>
  <c r="G12" i="7"/>
  <c r="I12" i="7"/>
  <c r="E11" i="7"/>
  <c r="G11" i="7"/>
  <c r="I11" i="7" s="1"/>
  <c r="E10" i="7"/>
  <c r="G10" i="7" s="1"/>
  <c r="I10" i="7" s="1"/>
  <c r="E9" i="7"/>
  <c r="E8" i="7"/>
  <c r="G8" i="7" s="1"/>
  <c r="I8" i="7" s="1"/>
  <c r="E7" i="7"/>
  <c r="G7" i="7" s="1"/>
  <c r="I7" i="7" s="1"/>
  <c r="E6" i="7"/>
  <c r="G6" i="7"/>
  <c r="I6" i="7"/>
  <c r="E5" i="7"/>
  <c r="G5" i="7" s="1"/>
  <c r="I5" i="7" s="1"/>
  <c r="E4" i="7"/>
  <c r="G4" i="7" s="1"/>
  <c r="I4" i="7" s="1"/>
  <c r="E3" i="7"/>
  <c r="E2" i="7"/>
  <c r="G2" i="7"/>
  <c r="H2" i="7"/>
  <c r="H3" i="7"/>
  <c r="H4" i="7"/>
  <c r="H5" i="7"/>
  <c r="H6" i="7"/>
  <c r="H7" i="7"/>
  <c r="H8" i="7"/>
  <c r="G9" i="7"/>
  <c r="I9" i="7" s="1"/>
  <c r="H9" i="7"/>
  <c r="H10" i="7"/>
  <c r="H11" i="7"/>
  <c r="H12" i="7"/>
  <c r="H13" i="7"/>
  <c r="H14" i="7"/>
  <c r="H15" i="7"/>
  <c r="H16" i="7"/>
  <c r="H17" i="7"/>
  <c r="H18" i="7"/>
  <c r="H19" i="7"/>
  <c r="H20" i="7"/>
  <c r="H21" i="7"/>
  <c r="H22" i="7"/>
  <c r="H23" i="7"/>
  <c r="H24" i="7"/>
  <c r="G25" i="7"/>
  <c r="I25" i="7" s="1"/>
  <c r="H25" i="7"/>
  <c r="H26" i="7"/>
  <c r="H27" i="7"/>
  <c r="H28" i="7"/>
  <c r="H29" i="7"/>
  <c r="G30" i="7"/>
  <c r="I30" i="7" s="1"/>
  <c r="H30" i="7"/>
  <c r="H31" i="7"/>
  <c r="H32" i="7"/>
  <c r="H33" i="7"/>
  <c r="H34" i="7"/>
  <c r="H35" i="7"/>
  <c r="H36" i="7"/>
  <c r="G37" i="7"/>
  <c r="I37" i="7" s="1"/>
  <c r="H37" i="7"/>
  <c r="G38" i="7"/>
  <c r="I38" i="7" s="1"/>
  <c r="H38" i="7"/>
  <c r="H39" i="7"/>
  <c r="G40" i="7"/>
  <c r="I40" i="7"/>
  <c r="H40" i="7"/>
  <c r="H41" i="7"/>
  <c r="G42" i="7"/>
  <c r="I42" i="7" s="1"/>
  <c r="H42" i="7"/>
  <c r="I43" i="7"/>
  <c r="H43" i="7"/>
  <c r="G45" i="7"/>
  <c r="I45" i="7"/>
  <c r="H45" i="7"/>
  <c r="H46" i="7"/>
  <c r="G47" i="7"/>
  <c r="H47" i="7"/>
  <c r="I47" i="7"/>
  <c r="H48" i="7"/>
  <c r="G49" i="7"/>
  <c r="I49" i="7" s="1"/>
  <c r="H49" i="7"/>
  <c r="H50" i="7"/>
  <c r="H52" i="7"/>
  <c r="I52" i="7"/>
  <c r="H53" i="7"/>
  <c r="I54" i="7"/>
  <c r="H54" i="7"/>
  <c r="I56" i="7"/>
  <c r="H56" i="7"/>
  <c r="G57" i="7"/>
  <c r="I57" i="7" s="1"/>
  <c r="H57" i="7"/>
  <c r="H58" i="7"/>
  <c r="G59" i="7"/>
  <c r="I59" i="7"/>
  <c r="H59" i="7"/>
  <c r="H61" i="7"/>
  <c r="G62" i="7"/>
  <c r="I62" i="7" s="1"/>
  <c r="H62" i="7"/>
  <c r="G63" i="7"/>
  <c r="I63" i="7"/>
  <c r="H63" i="7"/>
  <c r="G66" i="7"/>
  <c r="I66" i="7" s="1"/>
  <c r="H66" i="7"/>
  <c r="H67" i="7"/>
  <c r="G68" i="7"/>
  <c r="H68" i="7"/>
  <c r="I68" i="7"/>
  <c r="H69" i="7"/>
  <c r="G70" i="7"/>
  <c r="I70" i="7" s="1"/>
  <c r="H70" i="7"/>
  <c r="H71" i="7"/>
  <c r="H72" i="7"/>
  <c r="G73" i="7"/>
  <c r="I73" i="7" s="1"/>
  <c r="H73" i="7"/>
  <c r="H74" i="7"/>
  <c r="I74" i="7"/>
  <c r="G75" i="7"/>
  <c r="I75" i="7" s="1"/>
  <c r="H75" i="7"/>
  <c r="G76" i="7"/>
  <c r="I76" i="7" s="1"/>
  <c r="H76" i="7"/>
  <c r="H77" i="7"/>
  <c r="H78" i="7"/>
  <c r="H79" i="7"/>
  <c r="G80" i="7"/>
  <c r="I80" i="7" s="1"/>
  <c r="H80" i="7"/>
  <c r="G81" i="7"/>
  <c r="I81" i="7"/>
  <c r="H81" i="7"/>
  <c r="H82" i="7"/>
  <c r="G83" i="7"/>
  <c r="I83" i="7" s="1"/>
  <c r="H83" i="7"/>
  <c r="G84" i="7"/>
  <c r="I84" i="7" s="1"/>
  <c r="H84" i="7"/>
  <c r="H85" i="7"/>
  <c r="H86" i="7"/>
  <c r="H87" i="7"/>
  <c r="H88" i="7"/>
  <c r="G89" i="7"/>
  <c r="I89" i="7" s="1"/>
  <c r="H89" i="7"/>
  <c r="H90" i="7"/>
  <c r="I90" i="7"/>
  <c r="G91" i="7"/>
  <c r="I91" i="7"/>
  <c r="H91" i="7"/>
  <c r="B93" i="7"/>
  <c r="C93" i="7"/>
  <c r="D93" i="7"/>
  <c r="D126" i="7" s="1"/>
  <c r="F93" i="7"/>
  <c r="G98" i="7"/>
  <c r="G105" i="7"/>
  <c r="G106" i="7"/>
  <c r="G111" i="7"/>
  <c r="G112" i="7"/>
  <c r="G121" i="7"/>
  <c r="C124" i="7"/>
  <c r="D124" i="7"/>
  <c r="F124" i="7"/>
  <c r="F126" i="7" s="1"/>
  <c r="E87" i="6"/>
  <c r="G87" i="6"/>
  <c r="I87" i="6"/>
  <c r="E2" i="6"/>
  <c r="E3" i="6"/>
  <c r="G3" i="6" s="1"/>
  <c r="I3" i="6"/>
  <c r="E4" i="6"/>
  <c r="G4" i="6" s="1"/>
  <c r="I4" i="6" s="1"/>
  <c r="E5" i="6"/>
  <c r="G5" i="6" s="1"/>
  <c r="I5" i="6" s="1"/>
  <c r="E6" i="6"/>
  <c r="G6" i="6" s="1"/>
  <c r="I6" i="6" s="1"/>
  <c r="E7" i="6"/>
  <c r="G7" i="6"/>
  <c r="E8" i="6"/>
  <c r="G8" i="6" s="1"/>
  <c r="I8" i="6" s="1"/>
  <c r="E9" i="6"/>
  <c r="G9" i="6"/>
  <c r="E10" i="6"/>
  <c r="G10" i="6" s="1"/>
  <c r="E11" i="6"/>
  <c r="G11" i="6"/>
  <c r="I11" i="6" s="1"/>
  <c r="E12" i="6"/>
  <c r="G12" i="6"/>
  <c r="I12" i="6"/>
  <c r="E13" i="6"/>
  <c r="G13" i="6" s="1"/>
  <c r="I13" i="6" s="1"/>
  <c r="E14" i="6"/>
  <c r="G14" i="6"/>
  <c r="I14" i="6"/>
  <c r="E15" i="6"/>
  <c r="G15" i="6" s="1"/>
  <c r="I15" i="6"/>
  <c r="E16" i="6"/>
  <c r="G16" i="6" s="1"/>
  <c r="E17" i="6"/>
  <c r="G17" i="6"/>
  <c r="I17" i="6"/>
  <c r="E18" i="6"/>
  <c r="G18" i="6"/>
  <c r="E19" i="6"/>
  <c r="G19" i="6"/>
  <c r="I19" i="6" s="1"/>
  <c r="E20" i="6"/>
  <c r="G20" i="6"/>
  <c r="I20" i="6" s="1"/>
  <c r="E21" i="6"/>
  <c r="G21" i="6" s="1"/>
  <c r="I21" i="6" s="1"/>
  <c r="E22" i="6"/>
  <c r="G22" i="6" s="1"/>
  <c r="E23" i="6"/>
  <c r="G23" i="6"/>
  <c r="I23" i="6" s="1"/>
  <c r="E24" i="6"/>
  <c r="G24" i="6"/>
  <c r="I24" i="6"/>
  <c r="E25" i="6"/>
  <c r="G25" i="6" s="1"/>
  <c r="I25" i="6" s="1"/>
  <c r="E26" i="6"/>
  <c r="G26" i="6"/>
  <c r="I26" i="6"/>
  <c r="E27" i="6"/>
  <c r="G27" i="6" s="1"/>
  <c r="I27" i="6"/>
  <c r="E28" i="6"/>
  <c r="G28" i="6"/>
  <c r="I28" i="6"/>
  <c r="E29" i="6"/>
  <c r="G29" i="6" s="1"/>
  <c r="I29" i="6" s="1"/>
  <c r="E30" i="6"/>
  <c r="G30" i="6"/>
  <c r="I30" i="6" s="1"/>
  <c r="E31" i="6"/>
  <c r="G31" i="6"/>
  <c r="E32" i="6"/>
  <c r="G32" i="6"/>
  <c r="I32" i="6" s="1"/>
  <c r="E33" i="6"/>
  <c r="G33" i="6" s="1"/>
  <c r="I33" i="6" s="1"/>
  <c r="E34" i="6"/>
  <c r="G34" i="6"/>
  <c r="I34" i="6"/>
  <c r="E35" i="6"/>
  <c r="G35" i="6"/>
  <c r="I35" i="6" s="1"/>
  <c r="E36" i="6"/>
  <c r="G36" i="6" s="1"/>
  <c r="I36" i="6" s="1"/>
  <c r="E37" i="6"/>
  <c r="G37" i="6"/>
  <c r="I37" i="6" s="1"/>
  <c r="E38" i="6"/>
  <c r="G38" i="6" s="1"/>
  <c r="I38" i="6" s="1"/>
  <c r="E39" i="6"/>
  <c r="G39" i="6" s="1"/>
  <c r="I39" i="6" s="1"/>
  <c r="E40" i="6"/>
  <c r="G40" i="6"/>
  <c r="E41" i="6"/>
  <c r="G41" i="6" s="1"/>
  <c r="I41" i="6"/>
  <c r="E42" i="6"/>
  <c r="G42" i="6" s="1"/>
  <c r="I42" i="6" s="1"/>
  <c r="E43" i="6"/>
  <c r="G43" i="6"/>
  <c r="I43" i="6"/>
  <c r="E44" i="6"/>
  <c r="G44" i="6" s="1"/>
  <c r="I44" i="6"/>
  <c r="E45" i="6"/>
  <c r="G45" i="6"/>
  <c r="I45" i="6" s="1"/>
  <c r="E46" i="6"/>
  <c r="G46" i="6"/>
  <c r="E47" i="6"/>
  <c r="G47" i="6"/>
  <c r="E48" i="6"/>
  <c r="G48" i="6"/>
  <c r="I48" i="6" s="1"/>
  <c r="E49" i="6"/>
  <c r="G49" i="6" s="1"/>
  <c r="I49" i="6" s="1"/>
  <c r="E50" i="6"/>
  <c r="G50" i="6"/>
  <c r="E51" i="6"/>
  <c r="G51" i="6"/>
  <c r="I51" i="6" s="1"/>
  <c r="E52" i="6"/>
  <c r="G52" i="6" s="1"/>
  <c r="I52" i="6" s="1"/>
  <c r="E53" i="6"/>
  <c r="G53" i="6" s="1"/>
  <c r="I53" i="6" s="1"/>
  <c r="E54" i="6"/>
  <c r="G54" i="6"/>
  <c r="I54" i="6" s="1"/>
  <c r="E55" i="6"/>
  <c r="G55" i="6" s="1"/>
  <c r="I55" i="6" s="1"/>
  <c r="E56" i="6"/>
  <c r="G56" i="6"/>
  <c r="E57" i="6"/>
  <c r="G57" i="6" s="1"/>
  <c r="I57" i="6" s="1"/>
  <c r="E58" i="6"/>
  <c r="G58" i="6"/>
  <c r="E59" i="6"/>
  <c r="G59" i="6"/>
  <c r="I59" i="6"/>
  <c r="E60" i="6"/>
  <c r="G60" i="6" s="1"/>
  <c r="I60" i="6" s="1"/>
  <c r="E61" i="6"/>
  <c r="G61" i="6"/>
  <c r="I61" i="6" s="1"/>
  <c r="E62" i="6"/>
  <c r="G62" i="6"/>
  <c r="E63" i="6"/>
  <c r="G63" i="6"/>
  <c r="I63" i="6" s="1"/>
  <c r="E64" i="6"/>
  <c r="G64" i="6"/>
  <c r="I64" i="6" s="1"/>
  <c r="E65" i="6"/>
  <c r="G65" i="6"/>
  <c r="I65" i="6"/>
  <c r="E66" i="6"/>
  <c r="G66" i="6"/>
  <c r="I66" i="6"/>
  <c r="E67" i="6"/>
  <c r="G67" i="6" s="1"/>
  <c r="I67" i="6" s="1"/>
  <c r="E68" i="6"/>
  <c r="G68" i="6"/>
  <c r="I68" i="6" s="1"/>
  <c r="E69" i="6"/>
  <c r="G69" i="6" s="1"/>
  <c r="I69" i="6" s="1"/>
  <c r="E70" i="6"/>
  <c r="G70" i="6" s="1"/>
  <c r="I70" i="6" s="1"/>
  <c r="E71" i="6"/>
  <c r="G71" i="6" s="1"/>
  <c r="I71" i="6" s="1"/>
  <c r="E72" i="6"/>
  <c r="G72" i="6"/>
  <c r="I72" i="6" s="1"/>
  <c r="E73" i="6"/>
  <c r="G73" i="6"/>
  <c r="I73" i="6"/>
  <c r="E74" i="6"/>
  <c r="G74" i="6"/>
  <c r="I74" i="6" s="1"/>
  <c r="E75" i="6"/>
  <c r="G75" i="6"/>
  <c r="I75" i="6" s="1"/>
  <c r="E76" i="6"/>
  <c r="G76" i="6"/>
  <c r="I76" i="6"/>
  <c r="E77" i="6"/>
  <c r="G77" i="6"/>
  <c r="I77" i="6" s="1"/>
  <c r="E78" i="6"/>
  <c r="G78" i="6"/>
  <c r="I78" i="6" s="1"/>
  <c r="E79" i="6"/>
  <c r="G79" i="6"/>
  <c r="I79" i="6"/>
  <c r="E80" i="6"/>
  <c r="G80" i="6" s="1"/>
  <c r="I80" i="6" s="1"/>
  <c r="E81" i="6"/>
  <c r="G81" i="6" s="1"/>
  <c r="I81" i="6" s="1"/>
  <c r="E82" i="6"/>
  <c r="G82" i="6" s="1"/>
  <c r="I82" i="6"/>
  <c r="E83" i="6"/>
  <c r="G83" i="6"/>
  <c r="I83" i="6" s="1"/>
  <c r="E84" i="6"/>
  <c r="G84" i="6" s="1"/>
  <c r="I84" i="6"/>
  <c r="E85" i="6"/>
  <c r="G85" i="6"/>
  <c r="I85" i="6" s="1"/>
  <c r="E86" i="6"/>
  <c r="G86" i="6"/>
  <c r="I86" i="6" s="1"/>
  <c r="E88" i="6"/>
  <c r="G88" i="6"/>
  <c r="I88" i="6"/>
  <c r="E89" i="6"/>
  <c r="G89" i="6"/>
  <c r="I89" i="6" s="1"/>
  <c r="E90" i="6"/>
  <c r="G90" i="6" s="1"/>
  <c r="I90" i="6" s="1"/>
  <c r="F92" i="6"/>
  <c r="F123" i="6" s="1"/>
  <c r="I62" i="6"/>
  <c r="I58" i="6"/>
  <c r="I56" i="6"/>
  <c r="I50" i="6"/>
  <c r="I47" i="6"/>
  <c r="I46" i="6"/>
  <c r="I40" i="6"/>
  <c r="I31" i="6"/>
  <c r="I22" i="6"/>
  <c r="I18" i="6"/>
  <c r="I16" i="6"/>
  <c r="I10" i="6"/>
  <c r="I7" i="6"/>
  <c r="H90" i="6"/>
  <c r="H89" i="6"/>
  <c r="H88" i="6"/>
  <c r="H87" i="6"/>
  <c r="H86" i="6"/>
  <c r="H85" i="6"/>
  <c r="H84" i="6"/>
  <c r="H83" i="6"/>
  <c r="H82" i="6"/>
  <c r="H81" i="6"/>
  <c r="H80" i="6"/>
  <c r="H79" i="6"/>
  <c r="H78" i="6"/>
  <c r="H77" i="6"/>
  <c r="H76" i="6"/>
  <c r="H75" i="6"/>
  <c r="H74" i="6"/>
  <c r="H73" i="6"/>
  <c r="H72" i="6"/>
  <c r="H71" i="6"/>
  <c r="H70" i="6"/>
  <c r="H69" i="6"/>
  <c r="H68" i="6"/>
  <c r="H67" i="6"/>
  <c r="H66" i="6"/>
  <c r="H65" i="6"/>
  <c r="H64" i="6"/>
  <c r="H63" i="6"/>
  <c r="H62" i="6"/>
  <c r="H61" i="6"/>
  <c r="H60" i="6"/>
  <c r="H59" i="6"/>
  <c r="H58" i="6"/>
  <c r="H57" i="6"/>
  <c r="H56" i="6"/>
  <c r="H55" i="6"/>
  <c r="H54" i="6"/>
  <c r="H53" i="6"/>
  <c r="H52" i="6"/>
  <c r="H51" i="6"/>
  <c r="H50" i="6"/>
  <c r="H49" i="6"/>
  <c r="H48" i="6"/>
  <c r="H47" i="6"/>
  <c r="H46" i="6"/>
  <c r="H45" i="6"/>
  <c r="H44" i="6"/>
  <c r="H43" i="6"/>
  <c r="H42" i="6"/>
  <c r="H41" i="6"/>
  <c r="H40" i="6"/>
  <c r="H39" i="6"/>
  <c r="H38" i="6"/>
  <c r="H37" i="6"/>
  <c r="H36" i="6"/>
  <c r="H35" i="6"/>
  <c r="H34" i="6"/>
  <c r="H33" i="6"/>
  <c r="H32" i="6"/>
  <c r="H31" i="6"/>
  <c r="H30" i="6"/>
  <c r="H29" i="6"/>
  <c r="H28" i="6"/>
  <c r="H27" i="6"/>
  <c r="H26" i="6"/>
  <c r="H25" i="6"/>
  <c r="H24" i="6"/>
  <c r="H23" i="6"/>
  <c r="H22" i="6"/>
  <c r="H21" i="6"/>
  <c r="H20" i="6"/>
  <c r="H19" i="6"/>
  <c r="H18" i="6"/>
  <c r="H17" i="6"/>
  <c r="H16" i="6"/>
  <c r="H15" i="6"/>
  <c r="H14" i="6"/>
  <c r="H13" i="6"/>
  <c r="H12" i="6"/>
  <c r="H11" i="6"/>
  <c r="H10" i="6"/>
  <c r="H9" i="6"/>
  <c r="H8" i="6"/>
  <c r="H7" i="6"/>
  <c r="H6" i="6"/>
  <c r="H5" i="6"/>
  <c r="H4" i="6"/>
  <c r="H3" i="6"/>
  <c r="E97" i="6"/>
  <c r="E98" i="6"/>
  <c r="G98" i="6"/>
  <c r="E99" i="6"/>
  <c r="G99" i="6" s="1"/>
  <c r="E100" i="6"/>
  <c r="G100" i="6" s="1"/>
  <c r="E101" i="6"/>
  <c r="G101" i="6"/>
  <c r="E102" i="6"/>
  <c r="G102" i="6" s="1"/>
  <c r="E103" i="6"/>
  <c r="G103" i="6" s="1"/>
  <c r="E104" i="6"/>
  <c r="G104" i="6" s="1"/>
  <c r="E105" i="6"/>
  <c r="G105" i="6" s="1"/>
  <c r="E106" i="6"/>
  <c r="G106" i="6"/>
  <c r="E107" i="6"/>
  <c r="G107" i="6"/>
  <c r="E108" i="6"/>
  <c r="G108" i="6" s="1"/>
  <c r="E109" i="6"/>
  <c r="G109" i="6"/>
  <c r="E110" i="6"/>
  <c r="G110" i="6" s="1"/>
  <c r="E111" i="6"/>
  <c r="G111" i="6" s="1"/>
  <c r="E112" i="6"/>
  <c r="G112" i="6" s="1"/>
  <c r="E113" i="6"/>
  <c r="G113" i="6" s="1"/>
  <c r="E114" i="6"/>
  <c r="G114" i="6"/>
  <c r="E115" i="6"/>
  <c r="G115" i="6" s="1"/>
  <c r="E116" i="6"/>
  <c r="G116" i="6" s="1"/>
  <c r="E117" i="6"/>
  <c r="G117" i="6"/>
  <c r="E118" i="6"/>
  <c r="G118" i="6"/>
  <c r="E119" i="6"/>
  <c r="G119" i="6"/>
  <c r="F121" i="6"/>
  <c r="D121" i="6"/>
  <c r="C92" i="6"/>
  <c r="C123" i="6" s="1"/>
  <c r="H2" i="6"/>
  <c r="B92" i="6"/>
  <c r="H92" i="6" s="1"/>
  <c r="D92" i="6"/>
  <c r="D123" i="6" s="1"/>
  <c r="C121" i="6"/>
  <c r="F102" i="4"/>
  <c r="D102" i="4"/>
  <c r="D105" i="4" s="1"/>
  <c r="C102" i="4"/>
  <c r="E34" i="5"/>
  <c r="G34" i="5"/>
  <c r="I34" i="5" s="1"/>
  <c r="H34" i="5"/>
  <c r="E79" i="5"/>
  <c r="G79" i="5" s="1"/>
  <c r="E62" i="5"/>
  <c r="G62" i="5" s="1"/>
  <c r="I62" i="5" s="1"/>
  <c r="F87" i="5"/>
  <c r="F114" i="5" s="1"/>
  <c r="D87" i="5"/>
  <c r="D114" i="5" s="1"/>
  <c r="C87" i="5"/>
  <c r="C114" i="5"/>
  <c r="E92" i="5"/>
  <c r="E93" i="5"/>
  <c r="G93" i="5" s="1"/>
  <c r="E94" i="5"/>
  <c r="G94" i="5"/>
  <c r="G112" i="5" s="1"/>
  <c r="E95" i="5"/>
  <c r="G95" i="5"/>
  <c r="E96" i="5"/>
  <c r="G96" i="5" s="1"/>
  <c r="E97" i="5"/>
  <c r="G97" i="5" s="1"/>
  <c r="E98" i="5"/>
  <c r="G98" i="5"/>
  <c r="E99" i="5"/>
  <c r="G99" i="5"/>
  <c r="E101" i="5"/>
  <c r="G101" i="5" s="1"/>
  <c r="E102" i="5"/>
  <c r="G102" i="5" s="1"/>
  <c r="E103" i="5"/>
  <c r="G103" i="5" s="1"/>
  <c r="E104" i="5"/>
  <c r="G104" i="5"/>
  <c r="E105" i="5"/>
  <c r="G105" i="5" s="1"/>
  <c r="E106" i="5"/>
  <c r="G106" i="5" s="1"/>
  <c r="E107" i="5"/>
  <c r="G107" i="5"/>
  <c r="E108" i="5"/>
  <c r="G108" i="5"/>
  <c r="E109" i="5"/>
  <c r="G109" i="5" s="1"/>
  <c r="E110" i="5"/>
  <c r="G110" i="5" s="1"/>
  <c r="F112" i="5"/>
  <c r="E100" i="5"/>
  <c r="D112" i="5"/>
  <c r="C112" i="5"/>
  <c r="E23" i="5"/>
  <c r="G23" i="5" s="1"/>
  <c r="I23" i="5" s="1"/>
  <c r="E24" i="5"/>
  <c r="E25" i="5"/>
  <c r="G25" i="5"/>
  <c r="I25" i="5" s="1"/>
  <c r="E26" i="5"/>
  <c r="G26" i="5" s="1"/>
  <c r="I26" i="5" s="1"/>
  <c r="E27" i="5"/>
  <c r="G27" i="5"/>
  <c r="I27" i="5" s="1"/>
  <c r="E28" i="5"/>
  <c r="G28" i="5" s="1"/>
  <c r="I28" i="5" s="1"/>
  <c r="E29" i="5"/>
  <c r="G29" i="5"/>
  <c r="I29" i="5" s="1"/>
  <c r="E30" i="5"/>
  <c r="G30" i="5" s="1"/>
  <c r="I30" i="5"/>
  <c r="E31" i="5"/>
  <c r="G31" i="5"/>
  <c r="I31" i="5" s="1"/>
  <c r="E32" i="5"/>
  <c r="G32" i="5" s="1"/>
  <c r="I32" i="5" s="1"/>
  <c r="E33" i="5"/>
  <c r="G33" i="5"/>
  <c r="I33" i="5" s="1"/>
  <c r="E35" i="5"/>
  <c r="G35" i="5" s="1"/>
  <c r="I35" i="5" s="1"/>
  <c r="E36" i="5"/>
  <c r="G36" i="5" s="1"/>
  <c r="I36" i="5" s="1"/>
  <c r="E37" i="5"/>
  <c r="G37" i="5"/>
  <c r="I37" i="5" s="1"/>
  <c r="E38" i="5"/>
  <c r="G38" i="5" s="1"/>
  <c r="I38" i="5" s="1"/>
  <c r="E39" i="5"/>
  <c r="G39" i="5"/>
  <c r="I39" i="5" s="1"/>
  <c r="E40" i="5"/>
  <c r="G40" i="5"/>
  <c r="I40" i="5" s="1"/>
  <c r="E41" i="5"/>
  <c r="G41" i="5" s="1"/>
  <c r="I41" i="5" s="1"/>
  <c r="E42" i="5"/>
  <c r="G42" i="5" s="1"/>
  <c r="I42" i="5" s="1"/>
  <c r="E43" i="5"/>
  <c r="G43" i="5" s="1"/>
  <c r="I43" i="5" s="1"/>
  <c r="E44" i="5"/>
  <c r="G44" i="5" s="1"/>
  <c r="I44" i="5"/>
  <c r="E45" i="5"/>
  <c r="E46" i="5"/>
  <c r="G46" i="5" s="1"/>
  <c r="I46" i="5" s="1"/>
  <c r="E47" i="5"/>
  <c r="G47" i="5"/>
  <c r="I47" i="5" s="1"/>
  <c r="E48" i="5"/>
  <c r="E49" i="5"/>
  <c r="G49" i="5" s="1"/>
  <c r="I49" i="5" s="1"/>
  <c r="E50" i="5"/>
  <c r="G50" i="5"/>
  <c r="I50" i="5" s="1"/>
  <c r="E51" i="5"/>
  <c r="G51" i="5" s="1"/>
  <c r="E52" i="5"/>
  <c r="G52" i="5"/>
  <c r="I52" i="5" s="1"/>
  <c r="E53" i="5"/>
  <c r="G53" i="5" s="1"/>
  <c r="I53" i="5" s="1"/>
  <c r="E54" i="5"/>
  <c r="E55" i="5"/>
  <c r="G55" i="5" s="1"/>
  <c r="I55" i="5"/>
  <c r="E56" i="5"/>
  <c r="G56" i="5" s="1"/>
  <c r="I56" i="5" s="1"/>
  <c r="E57" i="5"/>
  <c r="E58" i="5"/>
  <c r="G58" i="5"/>
  <c r="I58" i="5" s="1"/>
  <c r="E59" i="5"/>
  <c r="G59" i="5" s="1"/>
  <c r="E60" i="5"/>
  <c r="G60" i="5" s="1"/>
  <c r="I60" i="5" s="1"/>
  <c r="E61" i="5"/>
  <c r="G61" i="5" s="1"/>
  <c r="E63" i="5"/>
  <c r="G63" i="5" s="1"/>
  <c r="I63" i="5" s="1"/>
  <c r="E64" i="5"/>
  <c r="G64" i="5" s="1"/>
  <c r="I64" i="5" s="1"/>
  <c r="E65" i="5"/>
  <c r="E66" i="5"/>
  <c r="G66" i="5" s="1"/>
  <c r="E67" i="5"/>
  <c r="G67" i="5" s="1"/>
  <c r="I67" i="5" s="1"/>
  <c r="E68" i="5"/>
  <c r="E69" i="5"/>
  <c r="G69" i="5"/>
  <c r="I69" i="5"/>
  <c r="E70" i="5"/>
  <c r="G70" i="5"/>
  <c r="I70" i="5" s="1"/>
  <c r="E71" i="5"/>
  <c r="E72" i="5"/>
  <c r="E73" i="5"/>
  <c r="G73" i="5" s="1"/>
  <c r="I73" i="5" s="1"/>
  <c r="E74" i="5"/>
  <c r="E75" i="5"/>
  <c r="G75" i="5" s="1"/>
  <c r="I75" i="5" s="1"/>
  <c r="E76" i="5"/>
  <c r="E77" i="5"/>
  <c r="G77" i="5"/>
  <c r="I77" i="5" s="1"/>
  <c r="E78" i="5"/>
  <c r="G78" i="5"/>
  <c r="I78" i="5" s="1"/>
  <c r="E80" i="5"/>
  <c r="G80" i="5" s="1"/>
  <c r="I80" i="5" s="1"/>
  <c r="E81" i="5"/>
  <c r="G81" i="5"/>
  <c r="E82" i="5"/>
  <c r="G82" i="5"/>
  <c r="I82" i="5" s="1"/>
  <c r="E83" i="5"/>
  <c r="G83" i="5" s="1"/>
  <c r="I83" i="5" s="1"/>
  <c r="E84" i="5"/>
  <c r="G84" i="5" s="1"/>
  <c r="I84" i="5" s="1"/>
  <c r="E85" i="5"/>
  <c r="E2" i="5"/>
  <c r="E3" i="5"/>
  <c r="G3" i="5"/>
  <c r="I3" i="5" s="1"/>
  <c r="E4" i="5"/>
  <c r="G4" i="5"/>
  <c r="E5" i="5"/>
  <c r="G5" i="5" s="1"/>
  <c r="I5" i="5" s="1"/>
  <c r="E6" i="5"/>
  <c r="G6" i="5" s="1"/>
  <c r="I6" i="5" s="1"/>
  <c r="E7" i="5"/>
  <c r="E8" i="5"/>
  <c r="G8" i="5"/>
  <c r="I8" i="5" s="1"/>
  <c r="E9" i="5"/>
  <c r="G9" i="5"/>
  <c r="I9" i="5"/>
  <c r="E10" i="5"/>
  <c r="E11" i="5"/>
  <c r="G11" i="5" s="1"/>
  <c r="E12" i="5"/>
  <c r="E13" i="5"/>
  <c r="E14" i="5"/>
  <c r="G14" i="5" s="1"/>
  <c r="I14" i="5" s="1"/>
  <c r="E15" i="5"/>
  <c r="G15" i="5" s="1"/>
  <c r="I15" i="5" s="1"/>
  <c r="E16" i="5"/>
  <c r="G16" i="5"/>
  <c r="E17" i="5"/>
  <c r="G17" i="5" s="1"/>
  <c r="I17" i="5"/>
  <c r="E18" i="5"/>
  <c r="E19" i="5"/>
  <c r="G19" i="5" s="1"/>
  <c r="I19" i="5" s="1"/>
  <c r="E20" i="5"/>
  <c r="G20" i="5" s="1"/>
  <c r="I20" i="5" s="1"/>
  <c r="E21" i="5"/>
  <c r="G21" i="5" s="1"/>
  <c r="E22" i="5"/>
  <c r="G22" i="5" s="1"/>
  <c r="I22" i="5" s="1"/>
  <c r="B87" i="5"/>
  <c r="I71" i="5"/>
  <c r="H71" i="5"/>
  <c r="G7" i="5"/>
  <c r="G10" i="5"/>
  <c r="I10" i="5"/>
  <c r="I11" i="5"/>
  <c r="G12" i="5"/>
  <c r="G13" i="5"/>
  <c r="I13" i="5" s="1"/>
  <c r="I16" i="5"/>
  <c r="G18" i="5"/>
  <c r="I18" i="5" s="1"/>
  <c r="I21" i="5"/>
  <c r="G24" i="5"/>
  <c r="I24" i="5"/>
  <c r="G45" i="5"/>
  <c r="G48" i="5"/>
  <c r="I48" i="5"/>
  <c r="G54" i="5"/>
  <c r="I54" i="5" s="1"/>
  <c r="G57" i="5"/>
  <c r="I57" i="5" s="1"/>
  <c r="I61" i="5"/>
  <c r="G65" i="5"/>
  <c r="I65" i="5"/>
  <c r="I66" i="5"/>
  <c r="G68" i="5"/>
  <c r="I68" i="5" s="1"/>
  <c r="G72" i="5"/>
  <c r="I72" i="5"/>
  <c r="G74" i="5"/>
  <c r="I74" i="5"/>
  <c r="G76" i="5"/>
  <c r="I76" i="5" s="1"/>
  <c r="I81" i="5"/>
  <c r="H87" i="5"/>
  <c r="G85" i="5"/>
  <c r="I85" i="5" s="1"/>
  <c r="H85" i="5"/>
  <c r="H84" i="5"/>
  <c r="H83" i="5"/>
  <c r="H82" i="5"/>
  <c r="H81" i="5"/>
  <c r="H80" i="5"/>
  <c r="I79" i="5"/>
  <c r="H79" i="5"/>
  <c r="H78" i="5"/>
  <c r="H77" i="5"/>
  <c r="H76" i="5"/>
  <c r="H75" i="5"/>
  <c r="H74" i="5"/>
  <c r="H73" i="5"/>
  <c r="H72" i="5"/>
  <c r="H70" i="5"/>
  <c r="H69" i="5"/>
  <c r="H68" i="5"/>
  <c r="H67" i="5"/>
  <c r="H66" i="5"/>
  <c r="H65" i="5"/>
  <c r="H64" i="5"/>
  <c r="H63" i="5"/>
  <c r="H62" i="5"/>
  <c r="H61" i="5"/>
  <c r="H60" i="5"/>
  <c r="I59" i="5"/>
  <c r="H59" i="5"/>
  <c r="H58" i="5"/>
  <c r="H57" i="5"/>
  <c r="H56" i="5"/>
  <c r="H55" i="5"/>
  <c r="H54" i="5"/>
  <c r="H53" i="5"/>
  <c r="H52" i="5"/>
  <c r="I51" i="5"/>
  <c r="H51" i="5"/>
  <c r="H50" i="5"/>
  <c r="H49" i="5"/>
  <c r="H48" i="5"/>
  <c r="H47" i="5"/>
  <c r="H46" i="5"/>
  <c r="I45" i="5"/>
  <c r="H45" i="5"/>
  <c r="H44" i="5"/>
  <c r="H43" i="5"/>
  <c r="H42" i="5"/>
  <c r="H41" i="5"/>
  <c r="H40" i="5"/>
  <c r="H39" i="5"/>
  <c r="H38" i="5"/>
  <c r="H37" i="5"/>
  <c r="H36" i="5"/>
  <c r="H35" i="5"/>
  <c r="H33" i="5"/>
  <c r="H32" i="5"/>
  <c r="H31" i="5"/>
  <c r="H30" i="5"/>
  <c r="H29" i="5"/>
  <c r="H28" i="5"/>
  <c r="H27" i="5"/>
  <c r="H26" i="5"/>
  <c r="H25" i="5"/>
  <c r="H24" i="5"/>
  <c r="H23" i="5"/>
  <c r="H22" i="5"/>
  <c r="H21" i="5"/>
  <c r="H20" i="5"/>
  <c r="H19" i="5"/>
  <c r="H18" i="5"/>
  <c r="H17" i="5"/>
  <c r="H16" i="5"/>
  <c r="H15" i="5"/>
  <c r="H14" i="5"/>
  <c r="H13" i="5"/>
  <c r="I12" i="5"/>
  <c r="H12" i="5"/>
  <c r="H11" i="5"/>
  <c r="H10" i="5"/>
  <c r="H9" i="5"/>
  <c r="H8" i="5"/>
  <c r="I7" i="5"/>
  <c r="H7" i="5"/>
  <c r="H6" i="5"/>
  <c r="H5" i="5"/>
  <c r="H4" i="5"/>
  <c r="H3" i="5"/>
  <c r="H2" i="5"/>
  <c r="E2" i="4"/>
  <c r="E3" i="4"/>
  <c r="G3" i="4" s="1"/>
  <c r="I3" i="4" s="1"/>
  <c r="E4" i="4"/>
  <c r="G4" i="4" s="1"/>
  <c r="I4" i="4"/>
  <c r="E5" i="4"/>
  <c r="G5" i="4"/>
  <c r="I5" i="4"/>
  <c r="E6" i="4"/>
  <c r="G6" i="4" s="1"/>
  <c r="I6" i="4" s="1"/>
  <c r="E7" i="4"/>
  <c r="G7" i="4" s="1"/>
  <c r="I7" i="4" s="1"/>
  <c r="E8" i="4"/>
  <c r="G8" i="4"/>
  <c r="I8" i="4" s="1"/>
  <c r="E9" i="4"/>
  <c r="G9" i="4" s="1"/>
  <c r="I9" i="4" s="1"/>
  <c r="E10" i="4"/>
  <c r="G10" i="4"/>
  <c r="E11" i="4"/>
  <c r="G11" i="4"/>
  <c r="I11" i="4" s="1"/>
  <c r="E12" i="4"/>
  <c r="G12" i="4"/>
  <c r="I12" i="4" s="1"/>
  <c r="E13" i="4"/>
  <c r="G13" i="4"/>
  <c r="I13" i="4" s="1"/>
  <c r="E14" i="4"/>
  <c r="G14" i="4" s="1"/>
  <c r="I14" i="4"/>
  <c r="E15" i="4"/>
  <c r="G15" i="4" s="1"/>
  <c r="E16" i="4"/>
  <c r="G16" i="4"/>
  <c r="E17" i="4"/>
  <c r="G17" i="4"/>
  <c r="I17" i="4" s="1"/>
  <c r="E18" i="4"/>
  <c r="G18" i="4"/>
  <c r="I18" i="4"/>
  <c r="E19" i="4"/>
  <c r="G19" i="4"/>
  <c r="E20" i="4"/>
  <c r="G20" i="4"/>
  <c r="E21" i="4"/>
  <c r="G21" i="4"/>
  <c r="I21" i="4"/>
  <c r="E22" i="4"/>
  <c r="G22" i="4" s="1"/>
  <c r="I22" i="4" s="1"/>
  <c r="E23" i="4"/>
  <c r="G23" i="4"/>
  <c r="I23" i="4" s="1"/>
  <c r="E24" i="4"/>
  <c r="G24" i="4" s="1"/>
  <c r="I24" i="4" s="1"/>
  <c r="E25" i="4"/>
  <c r="G25" i="4" s="1"/>
  <c r="I25" i="4" s="1"/>
  <c r="E26" i="4"/>
  <c r="G26" i="4"/>
  <c r="E27" i="4"/>
  <c r="G27" i="4"/>
  <c r="I27" i="4"/>
  <c r="E28" i="4"/>
  <c r="G28" i="4" s="1"/>
  <c r="I28" i="4" s="1"/>
  <c r="E29" i="4"/>
  <c r="G29" i="4" s="1"/>
  <c r="I29" i="4" s="1"/>
  <c r="E30" i="4"/>
  <c r="G30" i="4"/>
  <c r="E31" i="4"/>
  <c r="G31" i="4" s="1"/>
  <c r="I31" i="4" s="1"/>
  <c r="E32" i="4"/>
  <c r="G32" i="4"/>
  <c r="I32" i="4" s="1"/>
  <c r="E33" i="4"/>
  <c r="G33" i="4" s="1"/>
  <c r="I33" i="4" s="1"/>
  <c r="E34" i="4"/>
  <c r="G34" i="4"/>
  <c r="I34" i="4" s="1"/>
  <c r="E35" i="4"/>
  <c r="G35" i="4" s="1"/>
  <c r="I35" i="4" s="1"/>
  <c r="E36" i="4"/>
  <c r="G36" i="4" s="1"/>
  <c r="I36" i="4"/>
  <c r="E37" i="4"/>
  <c r="G37" i="4" s="1"/>
  <c r="I37" i="4" s="1"/>
  <c r="E38" i="4"/>
  <c r="G38" i="4" s="1"/>
  <c r="I38" i="4"/>
  <c r="E39" i="4"/>
  <c r="G39" i="4"/>
  <c r="I39" i="4" s="1"/>
  <c r="E40" i="4"/>
  <c r="G40" i="4" s="1"/>
  <c r="I40" i="4" s="1"/>
  <c r="E41" i="4"/>
  <c r="G41" i="4"/>
  <c r="I41" i="4" s="1"/>
  <c r="E42" i="4"/>
  <c r="G42" i="4"/>
  <c r="I42" i="4"/>
  <c r="E43" i="4"/>
  <c r="G43" i="4"/>
  <c r="I43" i="4" s="1"/>
  <c r="E44" i="4"/>
  <c r="G44" i="4" s="1"/>
  <c r="I44" i="4"/>
  <c r="E45" i="4"/>
  <c r="G45" i="4" s="1"/>
  <c r="I45" i="4" s="1"/>
  <c r="E46" i="4"/>
  <c r="G46" i="4" s="1"/>
  <c r="I46" i="4"/>
  <c r="E47" i="4"/>
  <c r="G47" i="4"/>
  <c r="I47" i="4"/>
  <c r="E48" i="4"/>
  <c r="G48" i="4" s="1"/>
  <c r="I48" i="4" s="1"/>
  <c r="E49" i="4"/>
  <c r="G49" i="4"/>
  <c r="I49" i="4" s="1"/>
  <c r="E50" i="4"/>
  <c r="G50" i="4"/>
  <c r="I50" i="4"/>
  <c r="E51" i="4"/>
  <c r="G51" i="4"/>
  <c r="I51" i="4" s="1"/>
  <c r="E52" i="4"/>
  <c r="G52" i="4" s="1"/>
  <c r="I52" i="4" s="1"/>
  <c r="E53" i="4"/>
  <c r="G53" i="4"/>
  <c r="I53" i="4" s="1"/>
  <c r="E54" i="4"/>
  <c r="G54" i="4" s="1"/>
  <c r="I54" i="4"/>
  <c r="E55" i="4"/>
  <c r="G55" i="4"/>
  <c r="I55" i="4"/>
  <c r="E56" i="4"/>
  <c r="G56" i="4" s="1"/>
  <c r="I56" i="4" s="1"/>
  <c r="E57" i="4"/>
  <c r="G57" i="4"/>
  <c r="I57" i="4" s="1"/>
  <c r="E58" i="4"/>
  <c r="G58" i="4"/>
  <c r="I58" i="4" s="1"/>
  <c r="E59" i="4"/>
  <c r="G59" i="4"/>
  <c r="I59" i="4" s="1"/>
  <c r="E60" i="4"/>
  <c r="G60" i="4" s="1"/>
  <c r="I60" i="4" s="1"/>
  <c r="E61" i="4"/>
  <c r="G61" i="4"/>
  <c r="I61" i="4" s="1"/>
  <c r="E62" i="4"/>
  <c r="G62" i="4" s="1"/>
  <c r="I62" i="4" s="1"/>
  <c r="E63" i="4"/>
  <c r="G63" i="4"/>
  <c r="I63" i="4" s="1"/>
  <c r="E64" i="4"/>
  <c r="G64" i="4" s="1"/>
  <c r="I64" i="4" s="1"/>
  <c r="E65" i="4"/>
  <c r="G65" i="4"/>
  <c r="I65" i="4" s="1"/>
  <c r="E66" i="4"/>
  <c r="G66" i="4" s="1"/>
  <c r="I66" i="4" s="1"/>
  <c r="E67" i="4"/>
  <c r="G67" i="4"/>
  <c r="I67" i="4" s="1"/>
  <c r="E68" i="4"/>
  <c r="G68" i="4" s="1"/>
  <c r="I68" i="4"/>
  <c r="E69" i="4"/>
  <c r="G69" i="4"/>
  <c r="I69" i="4" s="1"/>
  <c r="E70" i="4"/>
  <c r="G70" i="4" s="1"/>
  <c r="I70" i="4"/>
  <c r="E71" i="4"/>
  <c r="G71" i="4"/>
  <c r="I71" i="4" s="1"/>
  <c r="E72" i="4"/>
  <c r="G72" i="4" s="1"/>
  <c r="I72" i="4" s="1"/>
  <c r="E73" i="4"/>
  <c r="G73" i="4"/>
  <c r="I73" i="4" s="1"/>
  <c r="E74" i="4"/>
  <c r="G74" i="4"/>
  <c r="I74" i="4"/>
  <c r="E75" i="4"/>
  <c r="G75" i="4"/>
  <c r="I75" i="4" s="1"/>
  <c r="E76" i="4"/>
  <c r="G76" i="4" s="1"/>
  <c r="I76" i="4"/>
  <c r="E77" i="4"/>
  <c r="G77" i="4" s="1"/>
  <c r="I77" i="4" s="1"/>
  <c r="E78" i="4"/>
  <c r="G78" i="4" s="1"/>
  <c r="I78" i="4"/>
  <c r="E79" i="4"/>
  <c r="G79" i="4"/>
  <c r="I79" i="4"/>
  <c r="B82" i="4"/>
  <c r="H82" i="4" s="1"/>
  <c r="C82" i="4"/>
  <c r="F82" i="4"/>
  <c r="F105" i="4"/>
  <c r="D82" i="4"/>
  <c r="E80" i="4"/>
  <c r="G80" i="4"/>
  <c r="I80" i="4" s="1"/>
  <c r="H80" i="4"/>
  <c r="H79" i="4"/>
  <c r="H78" i="4"/>
  <c r="H77" i="4"/>
  <c r="H76" i="4"/>
  <c r="H75" i="4"/>
  <c r="H74" i="4"/>
  <c r="H73" i="4"/>
  <c r="H72" i="4"/>
  <c r="H71" i="4"/>
  <c r="H70" i="4"/>
  <c r="H69" i="4"/>
  <c r="H68" i="4"/>
  <c r="H67" i="4"/>
  <c r="H66" i="4"/>
  <c r="H65" i="4"/>
  <c r="H64" i="4"/>
  <c r="H63" i="4"/>
  <c r="H62" i="4"/>
  <c r="H61" i="4"/>
  <c r="H60" i="4"/>
  <c r="H59" i="4"/>
  <c r="H58" i="4"/>
  <c r="H57" i="4"/>
  <c r="H56" i="4"/>
  <c r="H55" i="4"/>
  <c r="H54" i="4"/>
  <c r="H53" i="4"/>
  <c r="H52" i="4"/>
  <c r="H51" i="4"/>
  <c r="H50" i="4"/>
  <c r="H49" i="4"/>
  <c r="H48" i="4"/>
  <c r="H47" i="4"/>
  <c r="H46" i="4"/>
  <c r="H45" i="4"/>
  <c r="H44" i="4"/>
  <c r="H43" i="4"/>
  <c r="H42" i="4"/>
  <c r="H41" i="4"/>
  <c r="H40" i="4"/>
  <c r="H39" i="4"/>
  <c r="H38" i="4"/>
  <c r="H37" i="4"/>
  <c r="H36" i="4"/>
  <c r="H35" i="4"/>
  <c r="H34" i="4"/>
  <c r="H33" i="4"/>
  <c r="H32" i="4"/>
  <c r="H31" i="4"/>
  <c r="I30" i="4"/>
  <c r="H30" i="4"/>
  <c r="H29" i="4"/>
  <c r="H28" i="4"/>
  <c r="H27" i="4"/>
  <c r="I26" i="4"/>
  <c r="H26" i="4"/>
  <c r="H25" i="4"/>
  <c r="H24" i="4"/>
  <c r="H23" i="4"/>
  <c r="H22" i="4"/>
  <c r="H21" i="4"/>
  <c r="I20" i="4"/>
  <c r="H20" i="4"/>
  <c r="I19" i="4"/>
  <c r="H19" i="4"/>
  <c r="H18" i="4"/>
  <c r="H17" i="4"/>
  <c r="I16" i="4"/>
  <c r="H16" i="4"/>
  <c r="I15" i="4"/>
  <c r="H15" i="4"/>
  <c r="H14" i="4"/>
  <c r="H13" i="4"/>
  <c r="H12" i="4"/>
  <c r="H11" i="4"/>
  <c r="I10" i="4"/>
  <c r="H10" i="4"/>
  <c r="H9" i="4"/>
  <c r="H8" i="4"/>
  <c r="H7" i="4"/>
  <c r="H6" i="4"/>
  <c r="H5" i="4"/>
  <c r="H4" i="4"/>
  <c r="H3" i="4"/>
  <c r="H2" i="4"/>
  <c r="E2" i="3"/>
  <c r="G2" i="3" s="1"/>
  <c r="E3" i="3"/>
  <c r="G3" i="3" s="1"/>
  <c r="I3" i="3"/>
  <c r="E4" i="3"/>
  <c r="G4" i="3"/>
  <c r="I4" i="3"/>
  <c r="E5" i="3"/>
  <c r="G5" i="3" s="1"/>
  <c r="I5" i="3" s="1"/>
  <c r="E6" i="3"/>
  <c r="G6" i="3"/>
  <c r="I6" i="3" s="1"/>
  <c r="E7" i="3"/>
  <c r="G7" i="3"/>
  <c r="I7" i="3" s="1"/>
  <c r="E8" i="3"/>
  <c r="G8" i="3"/>
  <c r="I8" i="3" s="1"/>
  <c r="E9" i="3"/>
  <c r="G9" i="3" s="1"/>
  <c r="I9" i="3"/>
  <c r="E10" i="3"/>
  <c r="G10" i="3"/>
  <c r="I10" i="3" s="1"/>
  <c r="E11" i="3"/>
  <c r="G11" i="3" s="1"/>
  <c r="I11" i="3" s="1"/>
  <c r="E12" i="3"/>
  <c r="G12" i="3"/>
  <c r="I12" i="3"/>
  <c r="E13" i="3"/>
  <c r="G13" i="3" s="1"/>
  <c r="I13" i="3" s="1"/>
  <c r="E14" i="3"/>
  <c r="G14" i="3"/>
  <c r="I14" i="3" s="1"/>
  <c r="E15" i="3"/>
  <c r="G15" i="3" s="1"/>
  <c r="I15" i="3" s="1"/>
  <c r="E16" i="3"/>
  <c r="G16" i="3"/>
  <c r="I16" i="3" s="1"/>
  <c r="E17" i="3"/>
  <c r="G17" i="3" s="1"/>
  <c r="I17" i="3" s="1"/>
  <c r="E18" i="3"/>
  <c r="G18" i="3"/>
  <c r="I18" i="3" s="1"/>
  <c r="E19" i="3"/>
  <c r="G19" i="3" s="1"/>
  <c r="I19" i="3" s="1"/>
  <c r="E20" i="3"/>
  <c r="G20" i="3"/>
  <c r="I20" i="3"/>
  <c r="E21" i="3"/>
  <c r="G21" i="3" s="1"/>
  <c r="I21" i="3" s="1"/>
  <c r="E22" i="3"/>
  <c r="G22" i="3"/>
  <c r="I22" i="3" s="1"/>
  <c r="E23" i="3"/>
  <c r="G23" i="3" s="1"/>
  <c r="I23" i="3" s="1"/>
  <c r="E24" i="3"/>
  <c r="G24" i="3"/>
  <c r="I24" i="3" s="1"/>
  <c r="E25" i="3"/>
  <c r="G25" i="3" s="1"/>
  <c r="I25" i="3"/>
  <c r="E26" i="3"/>
  <c r="G26" i="3" s="1"/>
  <c r="I26" i="3" s="1"/>
  <c r="E27" i="3"/>
  <c r="G27" i="3" s="1"/>
  <c r="I27" i="3"/>
  <c r="E28" i="3"/>
  <c r="G28" i="3"/>
  <c r="I28" i="3" s="1"/>
  <c r="E29" i="3"/>
  <c r="G29" i="3" s="1"/>
  <c r="I29" i="3" s="1"/>
  <c r="E30" i="3"/>
  <c r="G30" i="3"/>
  <c r="I30" i="3" s="1"/>
  <c r="E31" i="3"/>
  <c r="G31" i="3"/>
  <c r="I31" i="3"/>
  <c r="E32" i="3"/>
  <c r="G32" i="3"/>
  <c r="I32" i="3" s="1"/>
  <c r="E33" i="3"/>
  <c r="G33" i="3" s="1"/>
  <c r="I33" i="3"/>
  <c r="E34" i="3"/>
  <c r="G34" i="3" s="1"/>
  <c r="I34" i="3" s="1"/>
  <c r="E35" i="3"/>
  <c r="G35" i="3" s="1"/>
  <c r="I35" i="3"/>
  <c r="E36" i="3"/>
  <c r="G36" i="3"/>
  <c r="I36" i="3"/>
  <c r="E37" i="3"/>
  <c r="G37" i="3" s="1"/>
  <c r="I37" i="3" s="1"/>
  <c r="E38" i="3"/>
  <c r="G38" i="3"/>
  <c r="I38" i="3" s="1"/>
  <c r="E39" i="3"/>
  <c r="G39" i="3"/>
  <c r="I39" i="3"/>
  <c r="E40" i="3"/>
  <c r="G40" i="3"/>
  <c r="I40" i="3" s="1"/>
  <c r="E41" i="3"/>
  <c r="G41" i="3" s="1"/>
  <c r="I41" i="3" s="1"/>
  <c r="E42" i="3"/>
  <c r="G42" i="3"/>
  <c r="I42" i="3" s="1"/>
  <c r="E43" i="3"/>
  <c r="G43" i="3" s="1"/>
  <c r="I43" i="3"/>
  <c r="E44" i="3"/>
  <c r="G44" i="3"/>
  <c r="I44" i="3"/>
  <c r="E45" i="3"/>
  <c r="G45" i="3" s="1"/>
  <c r="I45" i="3" s="1"/>
  <c r="E46" i="3"/>
  <c r="G46" i="3"/>
  <c r="I46" i="3" s="1"/>
  <c r="E47" i="3"/>
  <c r="G47" i="3"/>
  <c r="I47" i="3" s="1"/>
  <c r="E48" i="3"/>
  <c r="G48" i="3"/>
  <c r="I48" i="3" s="1"/>
  <c r="E49" i="3"/>
  <c r="G49" i="3" s="1"/>
  <c r="I49" i="3" s="1"/>
  <c r="E50" i="3"/>
  <c r="G50" i="3"/>
  <c r="I50" i="3" s="1"/>
  <c r="E51" i="3"/>
  <c r="G51" i="3" s="1"/>
  <c r="I51" i="3" s="1"/>
  <c r="E52" i="3"/>
  <c r="G52" i="3"/>
  <c r="I52" i="3" s="1"/>
  <c r="E53" i="3"/>
  <c r="G53" i="3" s="1"/>
  <c r="I53" i="3" s="1"/>
  <c r="E54" i="3"/>
  <c r="G54" i="3"/>
  <c r="I54" i="3" s="1"/>
  <c r="E55" i="3"/>
  <c r="G55" i="3" s="1"/>
  <c r="I55" i="3" s="1"/>
  <c r="E56" i="3"/>
  <c r="G56" i="3"/>
  <c r="I56" i="3" s="1"/>
  <c r="E57" i="3"/>
  <c r="G57" i="3" s="1"/>
  <c r="I57" i="3"/>
  <c r="E58" i="3"/>
  <c r="G58" i="3"/>
  <c r="I58" i="3" s="1"/>
  <c r="E59" i="3"/>
  <c r="G59" i="3" s="1"/>
  <c r="I59" i="3"/>
  <c r="E60" i="3"/>
  <c r="G60" i="3"/>
  <c r="I60" i="3" s="1"/>
  <c r="E61" i="3"/>
  <c r="G61" i="3" s="1"/>
  <c r="I61" i="3"/>
  <c r="E62" i="3"/>
  <c r="G62" i="3"/>
  <c r="I62" i="3" s="1"/>
  <c r="E63" i="3"/>
  <c r="G63" i="3"/>
  <c r="I63" i="3" s="1"/>
  <c r="E64" i="3"/>
  <c r="G64" i="3"/>
  <c r="I64" i="3" s="1"/>
  <c r="E65" i="3"/>
  <c r="G65" i="3" s="1"/>
  <c r="I65" i="3"/>
  <c r="E66" i="3"/>
  <c r="G66" i="3"/>
  <c r="I66" i="3" s="1"/>
  <c r="E67" i="3"/>
  <c r="G67" i="3" s="1"/>
  <c r="I67" i="3" s="1"/>
  <c r="E68" i="3"/>
  <c r="G68" i="3"/>
  <c r="I68" i="3"/>
  <c r="E69" i="3"/>
  <c r="G69" i="3" s="1"/>
  <c r="I69" i="3" s="1"/>
  <c r="E70" i="3"/>
  <c r="G70" i="3"/>
  <c r="I70" i="3" s="1"/>
  <c r="E71" i="3"/>
  <c r="G71" i="3" s="1"/>
  <c r="I71" i="3" s="1"/>
  <c r="E72" i="3"/>
  <c r="G72" i="3"/>
  <c r="I72" i="3" s="1"/>
  <c r="E73" i="3"/>
  <c r="G73" i="3" s="1"/>
  <c r="I73" i="3"/>
  <c r="E74" i="3"/>
  <c r="G74" i="3" s="1"/>
  <c r="I74" i="3" s="1"/>
  <c r="E75" i="3"/>
  <c r="G75" i="3" s="1"/>
  <c r="I75" i="3"/>
  <c r="E76" i="3"/>
  <c r="G76" i="3"/>
  <c r="I76" i="3" s="1"/>
  <c r="B79" i="3"/>
  <c r="H79" i="3" s="1"/>
  <c r="C79" i="3"/>
  <c r="F79" i="3"/>
  <c r="D79" i="3"/>
  <c r="E77" i="3"/>
  <c r="G77" i="3"/>
  <c r="I77" i="3" s="1"/>
  <c r="H77" i="3"/>
  <c r="H76" i="3"/>
  <c r="H75" i="3"/>
  <c r="H74" i="3"/>
  <c r="H73" i="3"/>
  <c r="H72" i="3"/>
  <c r="H71" i="3"/>
  <c r="H70" i="3"/>
  <c r="H69" i="3"/>
  <c r="H68" i="3"/>
  <c r="H67" i="3"/>
  <c r="H66" i="3"/>
  <c r="H65" i="3"/>
  <c r="H64" i="3"/>
  <c r="H63" i="3"/>
  <c r="H62" i="3"/>
  <c r="H61" i="3"/>
  <c r="H60" i="3"/>
  <c r="H59" i="3"/>
  <c r="H58" i="3"/>
  <c r="H57" i="3"/>
  <c r="H56" i="3"/>
  <c r="H55" i="3"/>
  <c r="H54" i="3"/>
  <c r="H53" i="3"/>
  <c r="H52" i="3"/>
  <c r="H51" i="3"/>
  <c r="H50" i="3"/>
  <c r="H49" i="3"/>
  <c r="H48" i="3"/>
  <c r="H47" i="3"/>
  <c r="H46" i="3"/>
  <c r="H45" i="3"/>
  <c r="H44" i="3"/>
  <c r="H43" i="3"/>
  <c r="H42" i="3"/>
  <c r="H41" i="3"/>
  <c r="H40" i="3"/>
  <c r="H39" i="3"/>
  <c r="H38" i="3"/>
  <c r="H37" i="3"/>
  <c r="H36" i="3"/>
  <c r="H35" i="3"/>
  <c r="H34" i="3"/>
  <c r="H33" i="3"/>
  <c r="H32" i="3"/>
  <c r="H31" i="3"/>
  <c r="H30" i="3"/>
  <c r="H29" i="3"/>
  <c r="H28" i="3"/>
  <c r="H27" i="3"/>
  <c r="H26" i="3"/>
  <c r="H25" i="3"/>
  <c r="H24" i="3"/>
  <c r="H23" i="3"/>
  <c r="H22" i="3"/>
  <c r="H21" i="3"/>
  <c r="H20" i="3"/>
  <c r="H19" i="3"/>
  <c r="H18" i="3"/>
  <c r="H17" i="3"/>
  <c r="H16" i="3"/>
  <c r="H15" i="3"/>
  <c r="H14" i="3"/>
  <c r="H13" i="3"/>
  <c r="H12" i="3"/>
  <c r="H11" i="3"/>
  <c r="H10" i="3"/>
  <c r="H9" i="3"/>
  <c r="H8" i="3"/>
  <c r="H7" i="3"/>
  <c r="H6" i="3"/>
  <c r="H5" i="3"/>
  <c r="H4" i="3"/>
  <c r="H3" i="3"/>
  <c r="H2" i="3"/>
  <c r="E2" i="2"/>
  <c r="G2" i="2" s="1"/>
  <c r="I2" i="2" s="1"/>
  <c r="E3" i="2"/>
  <c r="G3" i="2"/>
  <c r="I3" i="2" s="1"/>
  <c r="E4" i="2"/>
  <c r="G4" i="2"/>
  <c r="I4" i="2" s="1"/>
  <c r="E5" i="2"/>
  <c r="G5" i="2" s="1"/>
  <c r="I5" i="2" s="1"/>
  <c r="E6" i="2"/>
  <c r="G6" i="2"/>
  <c r="I6" i="2" s="1"/>
  <c r="E7" i="2"/>
  <c r="G7" i="2" s="1"/>
  <c r="I7" i="2" s="1"/>
  <c r="E8" i="2"/>
  <c r="G8" i="2"/>
  <c r="I8" i="2" s="1"/>
  <c r="E9" i="2"/>
  <c r="G9" i="2" s="1"/>
  <c r="I9" i="2"/>
  <c r="E10" i="2"/>
  <c r="G10" i="2"/>
  <c r="I10" i="2" s="1"/>
  <c r="E11" i="2"/>
  <c r="G11" i="2"/>
  <c r="I11" i="2"/>
  <c r="E12" i="2"/>
  <c r="G12" i="2"/>
  <c r="I12" i="2" s="1"/>
  <c r="E13" i="2"/>
  <c r="G13" i="2" s="1"/>
  <c r="I13" i="2"/>
  <c r="E14" i="2"/>
  <c r="G14" i="2" s="1"/>
  <c r="I14" i="2" s="1"/>
  <c r="E15" i="2"/>
  <c r="G15" i="2" s="1"/>
  <c r="I15" i="2"/>
  <c r="E16" i="2"/>
  <c r="G16" i="2"/>
  <c r="I16" i="2"/>
  <c r="E17" i="2"/>
  <c r="G17" i="2" s="1"/>
  <c r="I17" i="2"/>
  <c r="E18" i="2"/>
  <c r="G18" i="2"/>
  <c r="I18" i="2" s="1"/>
  <c r="E19" i="2"/>
  <c r="G19" i="2" s="1"/>
  <c r="I19" i="2" s="1"/>
  <c r="E20" i="2"/>
  <c r="G20" i="2"/>
  <c r="I20" i="2" s="1"/>
  <c r="E21" i="2"/>
  <c r="G21" i="2" s="1"/>
  <c r="I21" i="2" s="1"/>
  <c r="E22" i="2"/>
  <c r="G22" i="2"/>
  <c r="I22" i="2" s="1"/>
  <c r="E23" i="2"/>
  <c r="G23" i="2" s="1"/>
  <c r="I23" i="2" s="1"/>
  <c r="E24" i="2"/>
  <c r="G24" i="2"/>
  <c r="I24" i="2"/>
  <c r="E25" i="2"/>
  <c r="G25" i="2" s="1"/>
  <c r="I25" i="2"/>
  <c r="E26" i="2"/>
  <c r="G26" i="2"/>
  <c r="I26" i="2" s="1"/>
  <c r="E27" i="2"/>
  <c r="G27" i="2"/>
  <c r="I27" i="2"/>
  <c r="E28" i="2"/>
  <c r="G28" i="2"/>
  <c r="I28" i="2" s="1"/>
  <c r="E29" i="2"/>
  <c r="G29" i="2" s="1"/>
  <c r="I29" i="2"/>
  <c r="E30" i="2"/>
  <c r="G30" i="2" s="1"/>
  <c r="I30" i="2" s="1"/>
  <c r="E31" i="2"/>
  <c r="G31" i="2" s="1"/>
  <c r="I31" i="2"/>
  <c r="E32" i="2"/>
  <c r="G32" i="2"/>
  <c r="I32" i="2"/>
  <c r="E33" i="2"/>
  <c r="G33" i="2" s="1"/>
  <c r="I33" i="2" s="1"/>
  <c r="E34" i="2"/>
  <c r="G34" i="2"/>
  <c r="I34" i="2" s="1"/>
  <c r="E35" i="2"/>
  <c r="G35" i="2"/>
  <c r="I35" i="2" s="1"/>
  <c r="E36" i="2"/>
  <c r="G36" i="2"/>
  <c r="I36" i="2" s="1"/>
  <c r="E37" i="2"/>
  <c r="G37" i="2" s="1"/>
  <c r="I37" i="2"/>
  <c r="E38" i="2"/>
  <c r="G38" i="2"/>
  <c r="I38" i="2" s="1"/>
  <c r="E39" i="2"/>
  <c r="G39" i="2"/>
  <c r="I39" i="2" s="1"/>
  <c r="E40" i="2"/>
  <c r="G40" i="2"/>
  <c r="I40" i="2"/>
  <c r="E41" i="2"/>
  <c r="G41" i="2" s="1"/>
  <c r="I41" i="2" s="1"/>
  <c r="E42" i="2"/>
  <c r="G42" i="2" s="1"/>
  <c r="I42" i="2" s="1"/>
  <c r="E43" i="2"/>
  <c r="G43" i="2"/>
  <c r="I43" i="2"/>
  <c r="E44" i="2"/>
  <c r="G44" i="2" s="1"/>
  <c r="I44" i="2" s="1"/>
  <c r="E45" i="2"/>
  <c r="G45" i="2" s="1"/>
  <c r="I45" i="2" s="1"/>
  <c r="E46" i="2"/>
  <c r="G46" i="2"/>
  <c r="I46" i="2"/>
  <c r="E47" i="2"/>
  <c r="G47" i="2" s="1"/>
  <c r="I47" i="2"/>
  <c r="E48" i="2"/>
  <c r="G48" i="2"/>
  <c r="I48" i="2" s="1"/>
  <c r="E49" i="2"/>
  <c r="G49" i="2"/>
  <c r="I49" i="2"/>
  <c r="E50" i="2"/>
  <c r="G50" i="2"/>
  <c r="I50" i="2" s="1"/>
  <c r="E51" i="2"/>
  <c r="G51" i="2" s="1"/>
  <c r="I51" i="2" s="1"/>
  <c r="E52" i="2"/>
  <c r="G52" i="2"/>
  <c r="I52" i="2"/>
  <c r="E53" i="2"/>
  <c r="G53" i="2" s="1"/>
  <c r="I53" i="2"/>
  <c r="E54" i="2"/>
  <c r="G54" i="2" s="1"/>
  <c r="I54" i="2" s="1"/>
  <c r="E55" i="2"/>
  <c r="G55" i="2"/>
  <c r="I55" i="2"/>
  <c r="E56" i="2"/>
  <c r="G56" i="2"/>
  <c r="I56" i="2" s="1"/>
  <c r="E57" i="2"/>
  <c r="G57" i="2" s="1"/>
  <c r="I57" i="2" s="1"/>
  <c r="E58" i="2"/>
  <c r="G58" i="2"/>
  <c r="I58" i="2" s="1"/>
  <c r="E59" i="2"/>
  <c r="G59" i="2"/>
  <c r="I59" i="2"/>
  <c r="E60" i="2"/>
  <c r="G60" i="2" s="1"/>
  <c r="I60" i="2" s="1"/>
  <c r="E61" i="2"/>
  <c r="G61" i="2" s="1"/>
  <c r="I61" i="2"/>
  <c r="E62" i="2"/>
  <c r="G62" i="2"/>
  <c r="I62" i="2"/>
  <c r="E63" i="2"/>
  <c r="G63" i="2" s="1"/>
  <c r="I63" i="2" s="1"/>
  <c r="E64" i="2"/>
  <c r="G64" i="2"/>
  <c r="I64" i="2" s="1"/>
  <c r="E65" i="2"/>
  <c r="G65" i="2" s="1"/>
  <c r="I65" i="2" s="1"/>
  <c r="E66" i="2"/>
  <c r="G66" i="2"/>
  <c r="E67" i="2"/>
  <c r="G67" i="2"/>
  <c r="I67" i="2" s="1"/>
  <c r="E68" i="2"/>
  <c r="G68" i="2"/>
  <c r="I68" i="2" s="1"/>
  <c r="E69" i="2"/>
  <c r="G69" i="2" s="1"/>
  <c r="I69" i="2" s="1"/>
  <c r="E70" i="2"/>
  <c r="G70" i="2" s="1"/>
  <c r="E71" i="2"/>
  <c r="G71" i="2"/>
  <c r="I71" i="2" s="1"/>
  <c r="B74" i="2"/>
  <c r="H74" i="2" s="1"/>
  <c r="C74" i="2"/>
  <c r="F74" i="2"/>
  <c r="D74" i="2"/>
  <c r="E72" i="2"/>
  <c r="G72" i="2"/>
  <c r="I72" i="2" s="1"/>
  <c r="H72" i="2"/>
  <c r="H71" i="2"/>
  <c r="I70" i="2"/>
  <c r="H70" i="2"/>
  <c r="H69" i="2"/>
  <c r="H68" i="2"/>
  <c r="H67" i="2"/>
  <c r="I66" i="2"/>
  <c r="H66" i="2"/>
  <c r="H65" i="2"/>
  <c r="H64" i="2"/>
  <c r="H63" i="2"/>
  <c r="H62" i="2"/>
  <c r="H61" i="2"/>
  <c r="H60" i="2"/>
  <c r="H59" i="2"/>
  <c r="H58" i="2"/>
  <c r="H57" i="2"/>
  <c r="H56" i="2"/>
  <c r="H55" i="2"/>
  <c r="H54" i="2"/>
  <c r="H53" i="2"/>
  <c r="H52" i="2"/>
  <c r="H51" i="2"/>
  <c r="H50" i="2"/>
  <c r="H49" i="2"/>
  <c r="H48" i="2"/>
  <c r="H47" i="2"/>
  <c r="H46" i="2"/>
  <c r="H45" i="2"/>
  <c r="H44" i="2"/>
  <c r="H43" i="2"/>
  <c r="H42" i="2"/>
  <c r="H41" i="2"/>
  <c r="H40" i="2"/>
  <c r="H39" i="2"/>
  <c r="H38" i="2"/>
  <c r="H37" i="2"/>
  <c r="H36" i="2"/>
  <c r="H35" i="2"/>
  <c r="H34" i="2"/>
  <c r="H33" i="2"/>
  <c r="H32" i="2"/>
  <c r="H31" i="2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H15" i="2"/>
  <c r="H14" i="2"/>
  <c r="H13" i="2"/>
  <c r="H12" i="2"/>
  <c r="H11" i="2"/>
  <c r="H10" i="2"/>
  <c r="H9" i="2"/>
  <c r="H8" i="2"/>
  <c r="H7" i="2"/>
  <c r="H6" i="2"/>
  <c r="H5" i="2"/>
  <c r="H4" i="2"/>
  <c r="H3" i="2"/>
  <c r="H2" i="2"/>
  <c r="E62" i="1"/>
  <c r="G62" i="1" s="1"/>
  <c r="I62" i="1" s="1"/>
  <c r="M41" i="1"/>
  <c r="O41" i="1"/>
  <c r="M81" i="1"/>
  <c r="O81" i="1" s="1"/>
  <c r="M2" i="1"/>
  <c r="M3" i="1"/>
  <c r="O3" i="1"/>
  <c r="M4" i="1"/>
  <c r="M5" i="1"/>
  <c r="M6" i="1"/>
  <c r="O6" i="1" s="1"/>
  <c r="M7" i="1"/>
  <c r="O7" i="1"/>
  <c r="M8" i="1"/>
  <c r="O8" i="1"/>
  <c r="M9" i="1"/>
  <c r="O9" i="1" s="1"/>
  <c r="M10" i="1"/>
  <c r="M11" i="1"/>
  <c r="O11" i="1" s="1"/>
  <c r="M12" i="1"/>
  <c r="O12" i="1" s="1"/>
  <c r="M13" i="1"/>
  <c r="O13" i="1"/>
  <c r="M14" i="1"/>
  <c r="O14" i="1"/>
  <c r="M16" i="1"/>
  <c r="O16" i="1" s="1"/>
  <c r="M17" i="1"/>
  <c r="M18" i="1"/>
  <c r="M21" i="1"/>
  <c r="O21" i="1" s="1"/>
  <c r="M23" i="1"/>
  <c r="M24" i="1"/>
  <c r="O24" i="1" s="1"/>
  <c r="M25" i="1"/>
  <c r="O25" i="1"/>
  <c r="M26" i="1"/>
  <c r="M27" i="1"/>
  <c r="O27" i="1" s="1"/>
  <c r="M29" i="1"/>
  <c r="M30" i="1"/>
  <c r="O30" i="1"/>
  <c r="M31" i="1"/>
  <c r="M32" i="1"/>
  <c r="O32" i="1" s="1"/>
  <c r="M33" i="1"/>
  <c r="O33" i="1" s="1"/>
  <c r="M34" i="1"/>
  <c r="O34" i="1" s="1"/>
  <c r="M35" i="1"/>
  <c r="O35" i="1"/>
  <c r="M36" i="1"/>
  <c r="O36" i="1" s="1"/>
  <c r="M37" i="1"/>
  <c r="M38" i="1"/>
  <c r="O38" i="1" s="1"/>
  <c r="M39" i="1"/>
  <c r="M40" i="1"/>
  <c r="O40" i="1"/>
  <c r="M42" i="1"/>
  <c r="O42" i="1" s="1"/>
  <c r="M43" i="1"/>
  <c r="O43" i="1" s="1"/>
  <c r="M44" i="1"/>
  <c r="O44" i="1" s="1"/>
  <c r="M45" i="1"/>
  <c r="O45" i="1"/>
  <c r="M46" i="1"/>
  <c r="M47" i="1"/>
  <c r="M48" i="1"/>
  <c r="O48" i="1" s="1"/>
  <c r="M49" i="1"/>
  <c r="O49" i="1"/>
  <c r="M50" i="1"/>
  <c r="O50" i="1"/>
  <c r="M51" i="1"/>
  <c r="O51" i="1" s="1"/>
  <c r="M52" i="1"/>
  <c r="O52" i="1"/>
  <c r="M53" i="1"/>
  <c r="O53" i="1" s="1"/>
  <c r="M54" i="1"/>
  <c r="O54" i="1" s="1"/>
  <c r="M55" i="1"/>
  <c r="M57" i="1"/>
  <c r="O57" i="1" s="1"/>
  <c r="M59" i="1"/>
  <c r="O59" i="1" s="1"/>
  <c r="M60" i="1"/>
  <c r="M61" i="1"/>
  <c r="O61" i="1"/>
  <c r="M62" i="1"/>
  <c r="O62" i="1"/>
  <c r="M63" i="1"/>
  <c r="O63" i="1" s="1"/>
  <c r="M65" i="1"/>
  <c r="O65" i="1" s="1"/>
  <c r="M66" i="1"/>
  <c r="O66" i="1"/>
  <c r="M67" i="1"/>
  <c r="M68" i="1"/>
  <c r="O68" i="1"/>
  <c r="M70" i="1"/>
  <c r="M71" i="1"/>
  <c r="O71" i="1" s="1"/>
  <c r="M72" i="1"/>
  <c r="O72" i="1" s="1"/>
  <c r="M73" i="1"/>
  <c r="M74" i="1"/>
  <c r="M75" i="1"/>
  <c r="M76" i="1"/>
  <c r="M77" i="1"/>
  <c r="M78" i="1"/>
  <c r="O78" i="1" s="1"/>
  <c r="M79" i="1"/>
  <c r="M80" i="1"/>
  <c r="O80" i="1" s="1"/>
  <c r="M82" i="1"/>
  <c r="M83" i="1"/>
  <c r="O83" i="1" s="1"/>
  <c r="M84" i="1"/>
  <c r="O84" i="1" s="1"/>
  <c r="M85" i="1"/>
  <c r="M86" i="1"/>
  <c r="M87" i="1"/>
  <c r="O87" i="1" s="1"/>
  <c r="M88" i="1"/>
  <c r="M89" i="1"/>
  <c r="O89" i="1" s="1"/>
  <c r="G41" i="1"/>
  <c r="O4" i="1"/>
  <c r="O23" i="1"/>
  <c r="O26" i="1"/>
  <c r="O2" i="1"/>
  <c r="O5" i="1"/>
  <c r="O10" i="1"/>
  <c r="O17" i="1"/>
  <c r="O18" i="1"/>
  <c r="O29" i="1"/>
  <c r="O31" i="1"/>
  <c r="O37" i="1"/>
  <c r="O39" i="1"/>
  <c r="O46" i="1"/>
  <c r="O47" i="1"/>
  <c r="O55" i="1"/>
  <c r="O60" i="1"/>
  <c r="O67" i="1"/>
  <c r="O70" i="1"/>
  <c r="O73" i="1"/>
  <c r="O74" i="1"/>
  <c r="O75" i="1"/>
  <c r="O76" i="1"/>
  <c r="O77" i="1"/>
  <c r="O79" i="1"/>
  <c r="O82" i="1"/>
  <c r="O85" i="1"/>
  <c r="O86" i="1"/>
  <c r="O88" i="1"/>
  <c r="N90" i="1"/>
  <c r="L90" i="1"/>
  <c r="K90" i="1"/>
  <c r="E69" i="1"/>
  <c r="G69" i="1"/>
  <c r="I69" i="1"/>
  <c r="H69" i="1"/>
  <c r="E42" i="1"/>
  <c r="G42" i="1"/>
  <c r="I42" i="1" s="1"/>
  <c r="H42" i="1"/>
  <c r="E2" i="1"/>
  <c r="G2" i="1"/>
  <c r="I2" i="1"/>
  <c r="E3" i="1"/>
  <c r="G3" i="1" s="1"/>
  <c r="I3" i="1"/>
  <c r="E4" i="1"/>
  <c r="E5" i="1"/>
  <c r="G5" i="1"/>
  <c r="I5" i="1"/>
  <c r="E6" i="1"/>
  <c r="G6" i="1"/>
  <c r="I6" i="1" s="1"/>
  <c r="E7" i="1"/>
  <c r="G7" i="1" s="1"/>
  <c r="I7" i="1" s="1"/>
  <c r="E8" i="1"/>
  <c r="G8" i="1"/>
  <c r="I8" i="1" s="1"/>
  <c r="E9" i="1"/>
  <c r="G9" i="1"/>
  <c r="I9" i="1"/>
  <c r="E10" i="1"/>
  <c r="G10" i="1" s="1"/>
  <c r="I10" i="1" s="1"/>
  <c r="E11" i="1"/>
  <c r="G11" i="1" s="1"/>
  <c r="I11" i="1"/>
  <c r="E12" i="1"/>
  <c r="G12" i="1"/>
  <c r="I12" i="1" s="1"/>
  <c r="E13" i="1"/>
  <c r="G13" i="1" s="1"/>
  <c r="I13" i="1" s="1"/>
  <c r="E14" i="1"/>
  <c r="G14" i="1"/>
  <c r="I14" i="1" s="1"/>
  <c r="E15" i="1"/>
  <c r="G15" i="1"/>
  <c r="I15" i="1" s="1"/>
  <c r="E16" i="1"/>
  <c r="G16" i="1"/>
  <c r="I16" i="1" s="1"/>
  <c r="E17" i="1"/>
  <c r="G17" i="1"/>
  <c r="I17" i="1" s="1"/>
  <c r="E18" i="1"/>
  <c r="G18" i="1"/>
  <c r="I18" i="1" s="1"/>
  <c r="E19" i="1"/>
  <c r="G19" i="1" s="1"/>
  <c r="I19" i="1"/>
  <c r="E20" i="1"/>
  <c r="G20" i="1"/>
  <c r="I20" i="1" s="1"/>
  <c r="E21" i="1"/>
  <c r="G21" i="1"/>
  <c r="I21" i="1" s="1"/>
  <c r="E22" i="1"/>
  <c r="G22" i="1"/>
  <c r="I22" i="1"/>
  <c r="E23" i="1"/>
  <c r="G23" i="1" s="1"/>
  <c r="I23" i="1"/>
  <c r="E24" i="1"/>
  <c r="G24" i="1" s="1"/>
  <c r="I24" i="1" s="1"/>
  <c r="E25" i="1"/>
  <c r="G25" i="1"/>
  <c r="I25" i="1"/>
  <c r="E26" i="1"/>
  <c r="G26" i="1" s="1"/>
  <c r="I26" i="1" s="1"/>
  <c r="E27" i="1"/>
  <c r="G27" i="1" s="1"/>
  <c r="I27" i="1" s="1"/>
  <c r="E28" i="1"/>
  <c r="G28" i="1"/>
  <c r="I28" i="1"/>
  <c r="E29" i="1"/>
  <c r="G29" i="1" s="1"/>
  <c r="I29" i="1"/>
  <c r="E30" i="1"/>
  <c r="G30" i="1"/>
  <c r="I30" i="1" s="1"/>
  <c r="E31" i="1"/>
  <c r="G31" i="1"/>
  <c r="I31" i="1"/>
  <c r="E32" i="1"/>
  <c r="G32" i="1"/>
  <c r="I32" i="1" s="1"/>
  <c r="E33" i="1"/>
  <c r="G33" i="1" s="1"/>
  <c r="I33" i="1" s="1"/>
  <c r="E34" i="1"/>
  <c r="G34" i="1"/>
  <c r="I34" i="1"/>
  <c r="E35" i="1"/>
  <c r="G35" i="1" s="1"/>
  <c r="I35" i="1"/>
  <c r="E36" i="1"/>
  <c r="G36" i="1" s="1"/>
  <c r="I36" i="1" s="1"/>
  <c r="E37" i="1"/>
  <c r="G37" i="1"/>
  <c r="I37" i="1"/>
  <c r="E38" i="1"/>
  <c r="G38" i="1"/>
  <c r="I38" i="1"/>
  <c r="E39" i="1"/>
  <c r="G39" i="1" s="1"/>
  <c r="I39" i="1" s="1"/>
  <c r="E40" i="1"/>
  <c r="G40" i="1"/>
  <c r="I40" i="1" s="1"/>
  <c r="E43" i="1"/>
  <c r="G43" i="1"/>
  <c r="I43" i="1" s="1"/>
  <c r="E44" i="1"/>
  <c r="G44" i="1" s="1"/>
  <c r="I44" i="1" s="1"/>
  <c r="E45" i="1"/>
  <c r="G45" i="1" s="1"/>
  <c r="I45" i="1"/>
  <c r="E46" i="1"/>
  <c r="G46" i="1"/>
  <c r="I46" i="1"/>
  <c r="E47" i="1"/>
  <c r="G47" i="1" s="1"/>
  <c r="I47" i="1" s="1"/>
  <c r="E48" i="1"/>
  <c r="G48" i="1"/>
  <c r="I48" i="1" s="1"/>
  <c r="E49" i="1"/>
  <c r="G49" i="1" s="1"/>
  <c r="I49" i="1" s="1"/>
  <c r="E50" i="1"/>
  <c r="G50" i="1"/>
  <c r="I50" i="1" s="1"/>
  <c r="E51" i="1"/>
  <c r="G51" i="1"/>
  <c r="I51" i="1" s="1"/>
  <c r="E52" i="1"/>
  <c r="G52" i="1"/>
  <c r="I52" i="1" s="1"/>
  <c r="E53" i="1"/>
  <c r="G53" i="1" s="1"/>
  <c r="I53" i="1"/>
  <c r="E54" i="1"/>
  <c r="G54" i="1"/>
  <c r="I54" i="1" s="1"/>
  <c r="E55" i="1"/>
  <c r="G55" i="1"/>
  <c r="I55" i="1" s="1"/>
  <c r="E56" i="1"/>
  <c r="G56" i="1"/>
  <c r="I56" i="1"/>
  <c r="E57" i="1"/>
  <c r="G57" i="1" s="1"/>
  <c r="I57" i="1" s="1"/>
  <c r="E58" i="1"/>
  <c r="G58" i="1" s="1"/>
  <c r="I58" i="1" s="1"/>
  <c r="E59" i="1"/>
  <c r="G59" i="1"/>
  <c r="I59" i="1"/>
  <c r="E60" i="1"/>
  <c r="G60" i="1" s="1"/>
  <c r="I60" i="1"/>
  <c r="E61" i="1"/>
  <c r="G61" i="1" s="1"/>
  <c r="I61" i="1" s="1"/>
  <c r="E63" i="1"/>
  <c r="G63" i="1"/>
  <c r="I63" i="1"/>
  <c r="E64" i="1"/>
  <c r="G64" i="1" s="1"/>
  <c r="I64" i="1" s="1"/>
  <c r="E65" i="1"/>
  <c r="G65" i="1"/>
  <c r="I65" i="1" s="1"/>
  <c r="E66" i="1"/>
  <c r="G66" i="1"/>
  <c r="I66" i="1"/>
  <c r="E67" i="1"/>
  <c r="G67" i="1"/>
  <c r="I67" i="1" s="1"/>
  <c r="E68" i="1"/>
  <c r="G68" i="1" s="1"/>
  <c r="I68" i="1" s="1"/>
  <c r="E70" i="1"/>
  <c r="G70" i="1"/>
  <c r="I70" i="1"/>
  <c r="B72" i="1"/>
  <c r="C72" i="1"/>
  <c r="H72" i="1"/>
  <c r="H45" i="1"/>
  <c r="H68" i="1"/>
  <c r="H62" i="1"/>
  <c r="H40" i="1"/>
  <c r="H19" i="1"/>
  <c r="H7" i="1"/>
  <c r="H3" i="1"/>
  <c r="H70" i="1"/>
  <c r="H67" i="1"/>
  <c r="H66" i="1"/>
  <c r="H65" i="1"/>
  <c r="H64" i="1"/>
  <c r="H63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4" i="1"/>
  <c r="H43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8" i="1"/>
  <c r="H17" i="1"/>
  <c r="H16" i="1"/>
  <c r="H15" i="1"/>
  <c r="H14" i="1"/>
  <c r="H13" i="1"/>
  <c r="H12" i="1"/>
  <c r="H11" i="1"/>
  <c r="H10" i="1"/>
  <c r="H9" i="1"/>
  <c r="H8" i="1"/>
  <c r="H6" i="1"/>
  <c r="H5" i="1"/>
  <c r="H4" i="1"/>
  <c r="H2" i="1"/>
  <c r="F72" i="1"/>
  <c r="D72" i="1"/>
  <c r="I2" i="3"/>
  <c r="C105" i="4"/>
  <c r="I2" i="7"/>
  <c r="C126" i="7"/>
  <c r="H70" i="11"/>
  <c r="H98" i="11"/>
  <c r="D98" i="11"/>
  <c r="C98" i="11"/>
  <c r="F98" i="11"/>
  <c r="J70" i="11"/>
  <c r="J96" i="11"/>
  <c r="G2" i="10"/>
  <c r="C128" i="8"/>
  <c r="H95" i="8"/>
  <c r="E87" i="5"/>
  <c r="E114" i="5" s="1"/>
  <c r="G2" i="5"/>
  <c r="G26" i="9"/>
  <c r="I26" i="9"/>
  <c r="E85" i="9"/>
  <c r="G92" i="5"/>
  <c r="E112" i="5"/>
  <c r="G126" i="8"/>
  <c r="G3" i="7"/>
  <c r="I3" i="7" s="1"/>
  <c r="G4" i="11"/>
  <c r="E70" i="11"/>
  <c r="G86" i="11"/>
  <c r="G99" i="7"/>
  <c r="G2" i="6"/>
  <c r="J118" i="10"/>
  <c r="G97" i="6"/>
  <c r="I3" i="9"/>
  <c r="J86" i="10"/>
  <c r="G92" i="10"/>
  <c r="F120" i="10"/>
  <c r="I2" i="6"/>
  <c r="G85" i="9"/>
  <c r="I2" i="5"/>
  <c r="I97" i="13" l="1"/>
  <c r="O97" i="13"/>
  <c r="O90" i="1"/>
  <c r="I85" i="9"/>
  <c r="G4" i="1"/>
  <c r="E72" i="1"/>
  <c r="E74" i="2"/>
  <c r="J98" i="11"/>
  <c r="E119" i="9"/>
  <c r="G86" i="10"/>
  <c r="G2" i="4"/>
  <c r="E82" i="4"/>
  <c r="G6" i="8"/>
  <c r="I6" i="8" s="1"/>
  <c r="E95" i="8"/>
  <c r="E128" i="8" s="1"/>
  <c r="G94" i="10"/>
  <c r="G118" i="10" s="1"/>
  <c r="E118" i="10"/>
  <c r="E96" i="11"/>
  <c r="E98" i="11" s="1"/>
  <c r="I4" i="11"/>
  <c r="G70" i="11"/>
  <c r="E92" i="6"/>
  <c r="M90" i="1"/>
  <c r="G17" i="7"/>
  <c r="E93" i="7"/>
  <c r="E126" i="7" s="1"/>
  <c r="G5" i="10"/>
  <c r="I5" i="10" s="1"/>
  <c r="E86" i="10"/>
  <c r="E121" i="6"/>
  <c r="I4" i="5"/>
  <c r="G87" i="5"/>
  <c r="I9" i="6"/>
  <c r="G92" i="6"/>
  <c r="I4" i="8"/>
  <c r="G79" i="3"/>
  <c r="I79" i="3" s="1"/>
  <c r="I2" i="10"/>
  <c r="E124" i="7"/>
  <c r="G74" i="2"/>
  <c r="I74" i="2" s="1"/>
  <c r="E79" i="3"/>
  <c r="G121" i="6"/>
  <c r="G124" i="7"/>
  <c r="E126" i="8"/>
  <c r="H93" i="7"/>
  <c r="G93" i="9"/>
  <c r="G117" i="9" s="1"/>
  <c r="G119" i="9" s="1"/>
  <c r="E117" i="9"/>
  <c r="C120" i="10"/>
  <c r="J120" i="10" s="1"/>
  <c r="H86" i="10"/>
  <c r="H120" i="10" s="1"/>
  <c r="J95" i="12"/>
  <c r="E70" i="12"/>
  <c r="D97" i="12"/>
  <c r="J70" i="12"/>
  <c r="E95" i="12"/>
  <c r="G95" i="12"/>
  <c r="C97" i="12"/>
  <c r="I6" i="12"/>
  <c r="G70" i="12"/>
  <c r="H70" i="12"/>
  <c r="H97" i="12" s="1"/>
  <c r="I17" i="7" l="1"/>
  <c r="G93" i="7"/>
  <c r="I87" i="5"/>
  <c r="G114" i="5"/>
  <c r="E123" i="6"/>
  <c r="I92" i="6"/>
  <c r="G123" i="6"/>
  <c r="I70" i="11"/>
  <c r="I98" i="11" s="1"/>
  <c r="G98" i="11"/>
  <c r="I4" i="1"/>
  <c r="G72" i="1"/>
  <c r="I72" i="1" s="1"/>
  <c r="I2" i="4"/>
  <c r="G82" i="4"/>
  <c r="I82" i="4" s="1"/>
  <c r="E120" i="10"/>
  <c r="G120" i="10"/>
  <c r="I86" i="10"/>
  <c r="I120" i="10" s="1"/>
  <c r="G95" i="8"/>
  <c r="E97" i="12"/>
  <c r="J97" i="12"/>
  <c r="G97" i="12"/>
  <c r="I70" i="12"/>
  <c r="I97" i="12" s="1"/>
  <c r="I95" i="8" l="1"/>
  <c r="G128" i="8"/>
  <c r="G126" i="7"/>
  <c r="I93" i="7"/>
</calcChain>
</file>

<file path=xl/comments1.xml><?xml version="1.0" encoding="utf-8"?>
<comments xmlns="http://schemas.openxmlformats.org/spreadsheetml/2006/main">
  <authors>
    <author>User</author>
  </authors>
  <commentList>
    <comment ref="A3" authorId="0" shapeId="0">
      <text>
        <r>
          <rPr>
            <b/>
            <sz val="8"/>
            <color indexed="81"/>
            <rFont val="Tahoma"/>
            <family val="2"/>
          </rPr>
          <t>User:</t>
        </r>
        <r>
          <rPr>
            <sz val="8"/>
            <color indexed="81"/>
            <rFont val="Tahoma"/>
            <family val="2"/>
          </rPr>
          <t xml:space="preserve">
Winslow 37962.27
Waterville 29181.33</t>
        </r>
      </text>
    </comment>
    <comment ref="A27" authorId="0" shapeId="0">
      <text>
        <r>
          <rPr>
            <b/>
            <sz val="8"/>
            <color indexed="81"/>
            <rFont val="Tahoma"/>
            <family val="2"/>
          </rPr>
          <t>User:</t>
        </r>
        <r>
          <rPr>
            <sz val="8"/>
            <color indexed="81"/>
            <rFont val="Tahoma"/>
            <family val="2"/>
          </rPr>
          <t xml:space="preserve">
Brentwood 6002.23
East Kingston 3484.82
Exeter Coop 51322.61
Exeter SD 21230.21
Kensington 3448.04
Newfields 2838.15
Stratham 9893.30</t>
        </r>
      </text>
    </comment>
    <comment ref="A33" authorId="0" shapeId="0">
      <text>
        <r>
          <rPr>
            <b/>
            <sz val="8"/>
            <color indexed="81"/>
            <rFont val="Tahoma"/>
            <family val="2"/>
          </rPr>
          <t>User:</t>
        </r>
        <r>
          <rPr>
            <sz val="8"/>
            <color indexed="81"/>
            <rFont val="Tahoma"/>
            <family val="2"/>
          </rPr>
          <t xml:space="preserve">
Beth Ls 7317.48
Laf Ls 3956.04
Lis 10582.33
Pro 10164.53
SAU 2595.46</t>
        </r>
      </text>
    </comment>
    <comment ref="A65" authorId="0" shapeId="0">
      <text>
        <r>
          <rPr>
            <b/>
            <sz val="8"/>
            <color indexed="81"/>
            <rFont val="Tahoma"/>
            <family val="2"/>
          </rPr>
          <t>User:</t>
        </r>
        <r>
          <rPr>
            <sz val="8"/>
            <color indexed="81"/>
            <rFont val="Tahoma"/>
            <family val="2"/>
          </rPr>
          <t xml:space="preserve">
Baileyville Ls 15490.59
Princeton Ls 4372.83
</t>
        </r>
      </text>
    </comment>
  </commentList>
</comments>
</file>

<file path=xl/comments2.xml><?xml version="1.0" encoding="utf-8"?>
<comments xmlns="http://schemas.openxmlformats.org/spreadsheetml/2006/main">
  <authors>
    <author>User</author>
  </authors>
  <commentList>
    <comment ref="A4" authorId="0" shapeId="0">
      <text>
        <r>
          <rPr>
            <b/>
            <sz val="8"/>
            <color indexed="81"/>
            <rFont val="Tahoma"/>
            <family val="2"/>
          </rPr>
          <t>User:</t>
        </r>
        <r>
          <rPr>
            <sz val="8"/>
            <color indexed="81"/>
            <rFont val="Tahoma"/>
            <family val="2"/>
          </rPr>
          <t xml:space="preserve">
Winslow 37962.27
Waterville 29181.33</t>
        </r>
      </text>
    </comment>
    <comment ref="A23" authorId="0" shapeId="0">
      <text>
        <r>
          <rPr>
            <b/>
            <sz val="8"/>
            <color indexed="81"/>
            <rFont val="Tahoma"/>
            <family val="2"/>
          </rPr>
          <t>User:</t>
        </r>
        <r>
          <rPr>
            <sz val="8"/>
            <color indexed="81"/>
            <rFont val="Tahoma"/>
            <family val="2"/>
          </rPr>
          <t xml:space="preserve">
Brentwood 6002.23
East Kingston 3484.82
Exeter Coop 51322.61
Exeter SD 21230.21
Kensington 3448.04
Newfields 2838.15
Stratham 9893.30</t>
        </r>
      </text>
    </comment>
    <comment ref="A29" authorId="0" shapeId="0">
      <text>
        <r>
          <rPr>
            <b/>
            <sz val="8"/>
            <color indexed="81"/>
            <rFont val="Tahoma"/>
            <family val="2"/>
          </rPr>
          <t>User:</t>
        </r>
        <r>
          <rPr>
            <sz val="8"/>
            <color indexed="81"/>
            <rFont val="Tahoma"/>
            <family val="2"/>
          </rPr>
          <t xml:space="preserve">
Beth Ls 7317.48
Laf Ls 3956.04
Lis 10582.33
Pro 10164.53
SAU 2595.46</t>
        </r>
      </text>
    </comment>
    <comment ref="A67" authorId="0" shapeId="0">
      <text>
        <r>
          <rPr>
            <b/>
            <sz val="8"/>
            <color indexed="81"/>
            <rFont val="Tahoma"/>
            <family val="2"/>
          </rPr>
          <t>User:</t>
        </r>
        <r>
          <rPr>
            <sz val="8"/>
            <color indexed="81"/>
            <rFont val="Tahoma"/>
            <family val="2"/>
          </rPr>
          <t xml:space="preserve">
Baileyville Ls 15490.59
Princeton Ls 4372.83
</t>
        </r>
      </text>
    </comment>
  </commentList>
</comments>
</file>

<file path=xl/comments3.xml><?xml version="1.0" encoding="utf-8"?>
<comments xmlns="http://schemas.openxmlformats.org/spreadsheetml/2006/main">
  <authors>
    <author>User</author>
  </authors>
  <commentList>
    <comment ref="A23" authorId="0" shapeId="0">
      <text>
        <r>
          <rPr>
            <b/>
            <sz val="8"/>
            <color indexed="81"/>
            <rFont val="Tahoma"/>
            <family val="2"/>
          </rPr>
          <t>User:</t>
        </r>
        <r>
          <rPr>
            <sz val="8"/>
            <color indexed="81"/>
            <rFont val="Tahoma"/>
            <family val="2"/>
          </rPr>
          <t xml:space="preserve">
Brentwood 6002.23
East Kingston 3484.82
Exeter Coop 51322.61
Exeter SD 21230.21
Kensington 3448.04
Newfields 2838.15
Stratham 9893.30</t>
        </r>
      </text>
    </comment>
    <comment ref="A29" authorId="0" shapeId="0">
      <text>
        <r>
          <rPr>
            <b/>
            <sz val="8"/>
            <color indexed="81"/>
            <rFont val="Tahoma"/>
            <family val="2"/>
          </rPr>
          <t>User:</t>
        </r>
        <r>
          <rPr>
            <sz val="8"/>
            <color indexed="81"/>
            <rFont val="Tahoma"/>
            <family val="2"/>
          </rPr>
          <t xml:space="preserve">
Beth Ls 7317.48
Laf Ls 3956.04
Lis 10582.33
Pro 10164.53
SAU 2595.46</t>
        </r>
      </text>
    </comment>
    <comment ref="A65" authorId="0" shapeId="0">
      <text>
        <r>
          <rPr>
            <b/>
            <sz val="8"/>
            <color indexed="81"/>
            <rFont val="Tahoma"/>
            <family val="2"/>
          </rPr>
          <t>User:</t>
        </r>
        <r>
          <rPr>
            <sz val="8"/>
            <color indexed="81"/>
            <rFont val="Tahoma"/>
            <family val="2"/>
          </rPr>
          <t xml:space="preserve">
Baileyville Ls 15490.59
Princeton Ls 4372.83
</t>
        </r>
      </text>
    </comment>
  </commentList>
</comments>
</file>

<file path=xl/sharedStrings.xml><?xml version="1.0" encoding="utf-8"?>
<sst xmlns="http://schemas.openxmlformats.org/spreadsheetml/2006/main" count="2207" uniqueCount="361">
  <si>
    <t>ClientName</t>
  </si>
  <si>
    <t>Bangor Schools</t>
  </si>
  <si>
    <t>Biddeford Schools</t>
  </si>
  <si>
    <t>Bucksport Schools</t>
  </si>
  <si>
    <t>Ellsworth Schools</t>
  </si>
  <si>
    <t>Gorham Schools</t>
  </si>
  <si>
    <t>Gould Academy</t>
  </si>
  <si>
    <t>Hermon Schools</t>
  </si>
  <si>
    <t>Jay Schools</t>
  </si>
  <si>
    <t>Kittery Schools</t>
  </si>
  <si>
    <t>Lee Academy</t>
  </si>
  <si>
    <t>Lewiston Schools</t>
  </si>
  <si>
    <t>MSAD 11</t>
  </si>
  <si>
    <t>MSAD 15</t>
  </si>
  <si>
    <t>MSAD 16</t>
  </si>
  <si>
    <t>MSAD 19</t>
  </si>
  <si>
    <t>MSAD 21</t>
  </si>
  <si>
    <t>MSAD 25</t>
  </si>
  <si>
    <t>MSAD 28/CSD 19</t>
  </si>
  <si>
    <t>MSAD 3</t>
  </si>
  <si>
    <t>MSAD 30 &amp; Union 110</t>
  </si>
  <si>
    <t>MSAD 34</t>
  </si>
  <si>
    <t>MSAD 36</t>
  </si>
  <si>
    <t>MSAD 39</t>
  </si>
  <si>
    <t>MSAD 4</t>
  </si>
  <si>
    <t>MSAD 41</t>
  </si>
  <si>
    <t>MSAD 46</t>
  </si>
  <si>
    <t>MSAD 48</t>
  </si>
  <si>
    <t>MSAD 5</t>
  </si>
  <si>
    <t>MSAD 50</t>
  </si>
  <si>
    <t>MSAD 55</t>
  </si>
  <si>
    <t>MSAD 56</t>
  </si>
  <si>
    <t>MSAD 58</t>
  </si>
  <si>
    <t>MSAD 59</t>
  </si>
  <si>
    <t>MSAD 6</t>
  </si>
  <si>
    <t>MSAD 64</t>
  </si>
  <si>
    <t>MSAD 67</t>
  </si>
  <si>
    <t>MSAD 70</t>
  </si>
  <si>
    <t>MSAD 77</t>
  </si>
  <si>
    <t>MSAD 9</t>
  </si>
  <si>
    <t>Peru Schools</t>
  </si>
  <si>
    <t>Portland Schools</t>
  </si>
  <si>
    <t>Scarborough Schools</t>
  </si>
  <si>
    <t>Union 102</t>
  </si>
  <si>
    <t>Union 106</t>
  </si>
  <si>
    <t>Union 107</t>
  </si>
  <si>
    <t>Union 113</t>
  </si>
  <si>
    <t>Union 29</t>
  </si>
  <si>
    <t>Union 37</t>
  </si>
  <si>
    <t>Union 42</t>
  </si>
  <si>
    <t>Union 44</t>
  </si>
  <si>
    <t>Union 47</t>
  </si>
  <si>
    <t>Union 48</t>
  </si>
  <si>
    <t>Union 87</t>
  </si>
  <si>
    <t>Union 90</t>
  </si>
  <si>
    <t>Union 93</t>
  </si>
  <si>
    <t>Union 96</t>
  </si>
  <si>
    <t>Union 98</t>
  </si>
  <si>
    <t>Wiscasset Schools</t>
  </si>
  <si>
    <t>62 schools</t>
  </si>
  <si>
    <t>Paper Costs</t>
  </si>
  <si>
    <t>Totals</t>
  </si>
  <si>
    <t>Copies/Student</t>
  </si>
  <si>
    <t>Cost/Student</t>
  </si>
  <si>
    <t>Region 7</t>
  </si>
  <si>
    <t>Region 8</t>
  </si>
  <si>
    <t>Student Pop</t>
  </si>
  <si>
    <t>Annual Volume</t>
  </si>
  <si>
    <t>Annual Costs</t>
  </si>
  <si>
    <t>Equipment Costs</t>
  </si>
  <si>
    <t>Region 3</t>
  </si>
  <si>
    <t>Arundel Schools</t>
  </si>
  <si>
    <t>Cape Elizabeth Schools</t>
  </si>
  <si>
    <t>MSAD 23 &amp; 38</t>
  </si>
  <si>
    <t>MSAD 68</t>
  </si>
  <si>
    <t>Union 52</t>
  </si>
  <si>
    <t>Windham Schools</t>
  </si>
  <si>
    <t>York Schools</t>
  </si>
  <si>
    <t>NHSAU 03</t>
  </si>
  <si>
    <t>Client</t>
  </si>
  <si>
    <t>ClientSum</t>
  </si>
  <si>
    <t>Biddeford, City of</t>
  </si>
  <si>
    <t>Cape Elizabeth, Town of</t>
  </si>
  <si>
    <t>Downeast Safe School</t>
  </si>
  <si>
    <t>Eastern Maine Technical College</t>
  </si>
  <si>
    <t>Greater Portland Council of Government</t>
  </si>
  <si>
    <t>Gray, Town of</t>
  </si>
  <si>
    <t>Great Northern Paper</t>
  </si>
  <si>
    <t>Kennebunkport, Town of</t>
  </si>
  <si>
    <t>Kennebunk, Town of</t>
  </si>
  <si>
    <t>Kittery, Town of</t>
  </si>
  <si>
    <t>Linnell, Choate, &amp; Webber</t>
  </si>
  <si>
    <t>Lyndon Town School District</t>
  </si>
  <si>
    <t>Madison Town Hall</t>
  </si>
  <si>
    <t>Norway Savings Bank</t>
  </si>
  <si>
    <t>Region 2-So. Aroostook Tech</t>
  </si>
  <si>
    <t>Region 3-North Penobscot Tech</t>
  </si>
  <si>
    <t>Region 7 - Waldo County Technical Center</t>
  </si>
  <si>
    <t>Region 8-Mid-Coast School of Technology</t>
  </si>
  <si>
    <t>Rangeley, Town of</t>
  </si>
  <si>
    <t>MSAD 57</t>
  </si>
  <si>
    <t>MSAD 71</t>
  </si>
  <si>
    <t>Sanford Schools</t>
  </si>
  <si>
    <t>Costs</t>
  </si>
  <si>
    <t>MSAD 37</t>
  </si>
  <si>
    <t>MSAD 60</t>
  </si>
  <si>
    <t>MSAD 7</t>
  </si>
  <si>
    <t>MSAD 31</t>
  </si>
  <si>
    <t>MSAD 40</t>
  </si>
  <si>
    <t>MSAD 61</t>
  </si>
  <si>
    <t>Raymond Schools</t>
  </si>
  <si>
    <t>SU39 Rutland-Windsor</t>
  </si>
  <si>
    <t>Thornton Academy</t>
  </si>
  <si>
    <t>Bath Schools</t>
  </si>
  <si>
    <t>Easton Schools (229)</t>
  </si>
  <si>
    <t>Glenburn Schools</t>
  </si>
  <si>
    <t>MSAD 35 (2365)</t>
  </si>
  <si>
    <t>NHSAU 16</t>
  </si>
  <si>
    <t>NHSAU 34</t>
  </si>
  <si>
    <t>NHSAU 68</t>
  </si>
  <si>
    <t>SU36 Rutland Northeast</t>
  </si>
  <si>
    <t>Union 7</t>
  </si>
  <si>
    <t>Union 92/MSAD 26</t>
  </si>
  <si>
    <t>Augusta Schools</t>
  </si>
  <si>
    <t>East Machias</t>
  </si>
  <si>
    <t>MSAD 13</t>
  </si>
  <si>
    <t>NHSAU 31</t>
  </si>
  <si>
    <t>NHSAU 35</t>
  </si>
  <si>
    <t>NHSAU 49</t>
  </si>
  <si>
    <t>NHSAU 63</t>
  </si>
  <si>
    <t>SU19 Essex North</t>
  </si>
  <si>
    <t>Washington Academy</t>
  </si>
  <si>
    <t>Westbrook Schools</t>
  </si>
  <si>
    <t>Winthrop Schools</t>
  </si>
  <si>
    <t>Union 69</t>
  </si>
  <si>
    <t>Easton Schools</t>
  </si>
  <si>
    <t>MSAD 35</t>
  </si>
  <si>
    <t>83 schools</t>
  </si>
  <si>
    <t>Non School Clients</t>
  </si>
  <si>
    <t>Augusta City</t>
  </si>
  <si>
    <t>Biddeford City</t>
  </si>
  <si>
    <t>Cape Elizabeth Town</t>
  </si>
  <si>
    <t>EMCC</t>
  </si>
  <si>
    <t>Gray Town</t>
  </si>
  <si>
    <t>Kennebunkport Town</t>
  </si>
  <si>
    <t>Kennebunk Town</t>
  </si>
  <si>
    <t>Kittery Town</t>
  </si>
  <si>
    <t>Madison Town</t>
  </si>
  <si>
    <t>Maine Veterans Homes</t>
  </si>
  <si>
    <t>MS Billing</t>
  </si>
  <si>
    <t>Old Orchard Beach Town</t>
  </si>
  <si>
    <t>Rangeley Town</t>
  </si>
  <si>
    <t>Saco City</t>
  </si>
  <si>
    <t>Winthrop Town</t>
  </si>
  <si>
    <t>19 non-school Clients</t>
  </si>
  <si>
    <t>GRAND TOTALS</t>
  </si>
  <si>
    <t>102 clients</t>
  </si>
  <si>
    <t>Non school clients</t>
  </si>
  <si>
    <t>Maine Vet Homes</t>
  </si>
  <si>
    <t>Rangely Town</t>
  </si>
  <si>
    <t>MSAD 77/Union 134</t>
  </si>
  <si>
    <t>Wayne Town</t>
  </si>
  <si>
    <t>Manchester Town</t>
  </si>
  <si>
    <t>Derry Town</t>
  </si>
  <si>
    <t>NHSAU 67</t>
  </si>
  <si>
    <t>NHSAU 84</t>
  </si>
  <si>
    <t>Cheshire Medical Center</t>
  </si>
  <si>
    <t>Waterville Schools</t>
  </si>
  <si>
    <t>NHSAU 30</t>
  </si>
  <si>
    <t>Sappi Fine Paper</t>
  </si>
  <si>
    <t>SU10 Milton</t>
  </si>
  <si>
    <t>SU13 Chittenden Central</t>
  </si>
  <si>
    <t>SU21 Franklin Northwest</t>
  </si>
  <si>
    <t>SU22 Franklin West</t>
  </si>
  <si>
    <t>Bridgton Town</t>
  </si>
  <si>
    <t>NHSAU 43</t>
  </si>
  <si>
    <t>NHSAU 54</t>
  </si>
  <si>
    <t>Islesboro School</t>
  </si>
  <si>
    <t>NHSAU 23</t>
  </si>
  <si>
    <t>89 schools</t>
  </si>
  <si>
    <t>23 non-school Clients</t>
  </si>
  <si>
    <t>112 clients</t>
  </si>
  <si>
    <t>NHSAU 05</t>
  </si>
  <si>
    <t>NHSAU 36</t>
  </si>
  <si>
    <t>NHSAU 57</t>
  </si>
  <si>
    <t>Old Town Schools</t>
  </si>
  <si>
    <t>SD10 Milton</t>
  </si>
  <si>
    <t>SD16 South Burlington</t>
  </si>
  <si>
    <t>SU06 Bennington-Rutland</t>
  </si>
  <si>
    <t>Falmouth Town</t>
  </si>
  <si>
    <t>Region 4</t>
  </si>
  <si>
    <t>Soltan, Charles, LLC</t>
  </si>
  <si>
    <t>Primex</t>
  </si>
  <si>
    <t>25 non-school Clients</t>
  </si>
  <si>
    <t>90 schools</t>
  </si>
  <si>
    <t>115 clients</t>
  </si>
  <si>
    <t>RSU 1</t>
  </si>
  <si>
    <t>Chebeague Island</t>
  </si>
  <si>
    <t>Union 134</t>
  </si>
  <si>
    <t>NHSAU 61</t>
  </si>
  <si>
    <t>NHSAU 85</t>
  </si>
  <si>
    <t>NHSAU 87</t>
  </si>
  <si>
    <t>Capitol Insights</t>
  </si>
  <si>
    <t>Johnson &amp; Webbert</t>
  </si>
  <si>
    <t>MSAD 38</t>
  </si>
  <si>
    <t>MSAD 23</t>
  </si>
  <si>
    <t>Georgetown Central</t>
  </si>
  <si>
    <t>NHSAU 40</t>
  </si>
  <si>
    <t>Elm Street School</t>
  </si>
  <si>
    <t>92 schools</t>
  </si>
  <si>
    <t>117 clients</t>
  </si>
  <si>
    <t>AOS 91</t>
  </si>
  <si>
    <t>AOS 92</t>
  </si>
  <si>
    <t>Greenbush School Dept</t>
  </si>
  <si>
    <t>RSU 83</t>
  </si>
  <si>
    <t>Milford School Dept.</t>
  </si>
  <si>
    <t>RSU 37</t>
  </si>
  <si>
    <t>NHSAU 25</t>
  </si>
  <si>
    <t>NHSAU 83</t>
  </si>
  <si>
    <t>RSU 03</t>
  </si>
  <si>
    <t>RSU 01</t>
  </si>
  <si>
    <t>RSU 06</t>
  </si>
  <si>
    <t>RSU 12</t>
  </si>
  <si>
    <t>RSU 13</t>
  </si>
  <si>
    <t>RSU 14</t>
  </si>
  <si>
    <t>RSU 18</t>
  </si>
  <si>
    <t>RSU 20</t>
  </si>
  <si>
    <t>RSU 21</t>
  </si>
  <si>
    <t>RSU 23</t>
  </si>
  <si>
    <t>RSU 24</t>
  </si>
  <si>
    <t>RSU 26</t>
  </si>
  <si>
    <t>RSU 34</t>
  </si>
  <si>
    <t>RSU 38</t>
  </si>
  <si>
    <t>RSU 57</t>
  </si>
  <si>
    <t>RSU 64</t>
  </si>
  <si>
    <t>RSU 67</t>
  </si>
  <si>
    <t>NHSAU 89</t>
  </si>
  <si>
    <t>Union 93 Surry SD</t>
  </si>
  <si>
    <t>NHSAU 18</t>
  </si>
  <si>
    <t>85 schools</t>
  </si>
  <si>
    <t>110 clients</t>
  </si>
  <si>
    <t>AOS 77</t>
  </si>
  <si>
    <t>RSU 36</t>
  </si>
  <si>
    <t>George C. Roberts</t>
  </si>
  <si>
    <t>NH RBC #1</t>
  </si>
  <si>
    <t>109 clients</t>
  </si>
  <si>
    <t>NHSAU 42</t>
  </si>
  <si>
    <t>school overall has 12693 students; used HS pop only for 1 machine</t>
  </si>
  <si>
    <t>26 non-school Clients</t>
  </si>
  <si>
    <t>Larouche &amp; Dyer</t>
  </si>
  <si>
    <t>VLACS</t>
  </si>
  <si>
    <t>97 clients</t>
  </si>
  <si>
    <t>20 non-school Clients</t>
  </si>
  <si>
    <t>Great Bay e-Charter</t>
  </si>
  <si>
    <t>MSAD 06</t>
  </si>
  <si>
    <t>MSAD 07</t>
  </si>
  <si>
    <t>next year, Cherryfield is on its own.</t>
  </si>
  <si>
    <t>67 schools</t>
  </si>
  <si>
    <t>87 clients</t>
  </si>
  <si>
    <t>SAVINGS</t>
  </si>
  <si>
    <t>Augusta City GAUD</t>
  </si>
  <si>
    <t>Cherryfield SD</t>
  </si>
  <si>
    <t>Glenburn SD</t>
  </si>
  <si>
    <t>Orono SD (RSU 26)</t>
  </si>
  <si>
    <t>Wiscasset SD</t>
  </si>
  <si>
    <t>RSU 12 Whitefield</t>
  </si>
  <si>
    <t>Veazie SD</t>
  </si>
  <si>
    <t>2012-13</t>
  </si>
  <si>
    <t>68 schools</t>
  </si>
  <si>
    <t>16 non-school Clients</t>
  </si>
  <si>
    <t>84 clients</t>
  </si>
  <si>
    <t>Diff Vol</t>
  </si>
  <si>
    <t>Diff Cost</t>
  </si>
  <si>
    <t>Vol</t>
  </si>
  <si>
    <t>Cost</t>
  </si>
  <si>
    <t>Rochester City</t>
  </si>
  <si>
    <t>Projected Costs</t>
  </si>
  <si>
    <t>PROJECTED TOTALS</t>
  </si>
  <si>
    <t>PROJ VOL</t>
  </si>
  <si>
    <t>PROJ COSTS</t>
  </si>
  <si>
    <t>Dayton SD</t>
  </si>
  <si>
    <t>Union 69 Lincolnville</t>
  </si>
  <si>
    <t>AOS 43</t>
  </si>
  <si>
    <t>Dunbarton Elementary</t>
  </si>
  <si>
    <t>Lincolnville Central</t>
  </si>
  <si>
    <t>RSU 87</t>
  </si>
  <si>
    <t>RSU 35</t>
  </si>
  <si>
    <t>Charles Soltan LLC</t>
  </si>
  <si>
    <t>Greater Augusta Utility</t>
  </si>
  <si>
    <t>West Bath School</t>
  </si>
  <si>
    <t>Northport MSU</t>
  </si>
  <si>
    <t>Saco MSAU</t>
  </si>
  <si>
    <t>RSU 71</t>
  </si>
  <si>
    <t>Miller Drug</t>
  </si>
  <si>
    <t>17 non-school Clients</t>
  </si>
  <si>
    <t>85 clients</t>
  </si>
  <si>
    <t>Avg CPC</t>
  </si>
  <si>
    <t>AOS 92 Close-out</t>
  </si>
  <si>
    <t>Avg CPC New</t>
  </si>
  <si>
    <t>Current Vol</t>
  </si>
  <si>
    <t>Current Avg CPC</t>
  </si>
  <si>
    <t>Current Costs</t>
  </si>
  <si>
    <t>Previous CPC</t>
  </si>
  <si>
    <t>Previous Costs</t>
  </si>
  <si>
    <t>Estimated Annual savings</t>
  </si>
  <si>
    <t>Contracted Equip</t>
  </si>
  <si>
    <t>14 non-school Clients</t>
  </si>
  <si>
    <t>54 schools</t>
  </si>
  <si>
    <t>HUUSD</t>
  </si>
  <si>
    <t>EWSD (SU 13)</t>
  </si>
  <si>
    <t>NHSAU 80</t>
  </si>
  <si>
    <t>15 non-school Clients</t>
  </si>
  <si>
    <t>69 clients</t>
  </si>
  <si>
    <t>NHSAU 103</t>
  </si>
  <si>
    <t>Veazie</t>
  </si>
  <si>
    <t>NHSAU 18 (CASH - SLD)</t>
  </si>
  <si>
    <t>RSU 34 (CASH - SLD)</t>
  </si>
  <si>
    <t>Northport MSU (CASH - SLD)</t>
  </si>
  <si>
    <t>VLACS (CASH - SLD)</t>
  </si>
  <si>
    <t>Charles Soltan (CASH - SLD)</t>
  </si>
  <si>
    <t>Miller Drug (CASH - SLD)</t>
  </si>
  <si>
    <t>Norway Savings Bank (CASH - SLD)</t>
  </si>
  <si>
    <t>average CPC</t>
  </si>
  <si>
    <t>Projected Vol</t>
  </si>
  <si>
    <t xml:space="preserve">Great Bay e-Charter </t>
  </si>
  <si>
    <t xml:space="preserve">Greenbush SD </t>
  </si>
  <si>
    <t xml:space="preserve">Islesboro SD </t>
  </si>
  <si>
    <t>Milford SD</t>
  </si>
  <si>
    <t>RSU 87/MSAD 23</t>
  </si>
  <si>
    <t>West Bath SAU</t>
  </si>
  <si>
    <t>Black Vol</t>
  </si>
  <si>
    <t>Black Costs</t>
  </si>
  <si>
    <t>Color Vol</t>
  </si>
  <si>
    <t>Color Costs</t>
  </si>
  <si>
    <t>Black Volume</t>
  </si>
  <si>
    <t>Color Volume</t>
  </si>
  <si>
    <t>Proj Bk Vol</t>
  </si>
  <si>
    <t>Proj Bk Cost</t>
  </si>
  <si>
    <t>New Avg CPC</t>
  </si>
  <si>
    <t>55 schools</t>
  </si>
  <si>
    <t>Averages Non-School</t>
  </si>
  <si>
    <t>Averages School</t>
  </si>
  <si>
    <t>CLOSED</t>
  </si>
  <si>
    <t>Milford School Dept. CLOSED</t>
  </si>
  <si>
    <t>MSAD 60 CLOSED</t>
  </si>
  <si>
    <t>NHSAU 103 Hill CLOSED</t>
  </si>
  <si>
    <t>NHSAU 34 CLOSED</t>
  </si>
  <si>
    <t>West Bath School CLOSED</t>
  </si>
  <si>
    <t>NHSAU 35 (actual stud pop 867)</t>
  </si>
  <si>
    <t>RSU 37 / MSAD 37</t>
  </si>
  <si>
    <t>Islesboro Community Center</t>
  </si>
  <si>
    <t>Pelham Insurance (CASH - SLD)</t>
  </si>
  <si>
    <t>52 schools</t>
  </si>
  <si>
    <t>12 non-school Clients</t>
  </si>
  <si>
    <t>RSU 67 (CANCELLED 6/30/19)</t>
  </si>
  <si>
    <t>RSU 35 (CANCELLED 6/30/19)</t>
  </si>
  <si>
    <t>RSU 01 (CANCELLED 6/30/19)</t>
  </si>
  <si>
    <t>Region 3 (CANCELLED 6/30/19)</t>
  </si>
  <si>
    <t>NHSAU 103 (CANCELLED 6/30/19)</t>
  </si>
  <si>
    <t>NHSAU 25 (CANCELLED 12/31/18)</t>
  </si>
  <si>
    <t>Islesboro School (CANCELLED 6/30/19)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</si>
</sst>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&quot;$&quot;#,##0.0000000_);\(&quot;$&quot;#,##0.0000000\)"/>
    <numFmt numFmtId="166" formatCode="&quot;$&quot;#,##0.00000_);[Red]\(&quot;$&quot;#,##0.00000\)"/>
    <numFmt numFmtId="167" formatCode="_(* #,##0_);_(* \(#,##0\);_(* &quot;-&quot;??_);_(@_)"/>
    <numFmt numFmtId="168" formatCode="&quot;$&quot;#,##0.0000000"/>
    <numFmt numFmtId="169" formatCode="&quot;$&quot;#,##0.000000"/>
    <numFmt numFmtId="170" formatCode="&quot;$&quot;#,##0.00000_);\(&quot;$&quot;#,##0.00000\)"/>
    <numFmt numFmtId="171" formatCode="&quot;$&quot;#,##0.00000"/>
  </numFmts>
  <fonts count="34" x14ac:knownFonts="1">
    <font>
      <sz val="10"/>
      <color indexed="8"/>
      <name val="Arial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b/>
      <i/>
      <sz val="10"/>
      <color indexed="8"/>
      <name val="Arial"/>
      <family val="2"/>
    </font>
    <font>
      <b/>
      <sz val="10"/>
      <color indexed="1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2"/>
      <color rgb="FF000000"/>
      <name val="Times New Roman"/>
      <family val="1"/>
    </font>
    <font>
      <sz val="15"/>
      <color rgb="FF000000"/>
      <name val="Times New Roman"/>
      <family val="1"/>
    </font>
    <font>
      <b/>
      <i/>
      <sz val="16"/>
      <color rgb="FF000080"/>
      <name val="Arial"/>
      <family val="2"/>
    </font>
    <font>
      <b/>
      <i/>
      <sz val="14"/>
      <color rgb="FF000080"/>
      <name val="Arial"/>
      <family val="2"/>
    </font>
    <font>
      <b/>
      <i/>
      <sz val="18"/>
      <color rgb="FF1F497D"/>
      <name val="Arial"/>
      <family val="2"/>
    </font>
    <font>
      <b/>
      <i/>
      <sz val="14"/>
      <color rgb="FF1F497D"/>
      <name val="Arial"/>
      <family val="2"/>
    </font>
    <font>
      <sz val="12"/>
      <color rgb="FF000000"/>
      <name val="Arial"/>
      <family val="2"/>
    </font>
    <font>
      <b/>
      <i/>
      <sz val="18"/>
      <color rgb="FF000080"/>
      <name val="Arial"/>
      <family val="2"/>
    </font>
    <font>
      <sz val="12"/>
      <color rgb="FF3F3F3F"/>
      <name val="Times New Roman"/>
      <family val="1"/>
    </font>
    <font>
      <sz val="10"/>
      <color indexed="8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color indexed="8"/>
      <name val="Arial"/>
      <family val="2"/>
    </font>
    <font>
      <sz val="11"/>
      <color rgb="FF9C6500"/>
      <name val="Calibri"/>
      <family val="2"/>
      <scheme val="minor"/>
    </font>
    <font>
      <b/>
      <i/>
      <sz val="11"/>
      <color indexed="8"/>
      <name val="Arial"/>
      <family val="2"/>
    </font>
    <font>
      <sz val="11"/>
      <color rgb="FF006100"/>
      <name val="Calibri"/>
      <family val="2"/>
      <scheme val="minor"/>
    </font>
    <font>
      <b/>
      <i/>
      <sz val="11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name val="Arial"/>
      <family val="2"/>
    </font>
    <font>
      <sz val="11"/>
      <color rgb="FF9C0006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EB9C"/>
      </patternFill>
    </fill>
    <fill>
      <patternFill patternType="solid">
        <fgColor rgb="FFC6EFCE"/>
      </patternFill>
    </fill>
    <fill>
      <patternFill patternType="solid">
        <fgColor rgb="FFFFC7CE"/>
      </patternFill>
    </fill>
  </fills>
  <borders count="33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auto="1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auto="1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">
    <xf numFmtId="0" fontId="0" fillId="0" borderId="0"/>
    <xf numFmtId="44" fontId="3" fillId="0" borderId="0" applyFont="0" applyFill="0" applyBorder="0" applyAlignment="0" applyProtection="0"/>
    <xf numFmtId="9" fontId="23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7" fillId="4" borderId="0" applyNumberFormat="0" applyBorder="0" applyAlignment="0" applyProtection="0"/>
    <xf numFmtId="0" fontId="29" fillId="5" borderId="0" applyNumberFormat="0" applyBorder="0" applyAlignment="0" applyProtection="0"/>
    <xf numFmtId="0" fontId="33" fillId="6" borderId="0" applyNumberFormat="0" applyBorder="0" applyAlignment="0" applyProtection="0"/>
  </cellStyleXfs>
  <cellXfs count="423">
    <xf numFmtId="0" fontId="0" fillId="0" borderId="0" xfId="0"/>
    <xf numFmtId="3" fontId="0" fillId="0" borderId="0" xfId="0" applyNumberFormat="1"/>
    <xf numFmtId="164" fontId="0" fillId="0" borderId="0" xfId="0" applyNumberFormat="1"/>
    <xf numFmtId="164" fontId="1" fillId="2" borderId="2" xfId="0" applyNumberFormat="1" applyFont="1" applyFill="1" applyBorder="1" applyAlignment="1">
      <alignment horizontal="center"/>
    </xf>
    <xf numFmtId="3" fontId="1" fillId="2" borderId="2" xfId="0" applyNumberFormat="1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164" fontId="1" fillId="2" borderId="3" xfId="0" applyNumberFormat="1" applyFont="1" applyFill="1" applyBorder="1" applyAlignment="1">
      <alignment horizontal="center"/>
    </xf>
    <xf numFmtId="0" fontId="2" fillId="0" borderId="4" xfId="0" applyFont="1" applyFill="1" applyBorder="1" applyAlignment="1">
      <alignment horizontal="left" wrapText="1"/>
    </xf>
    <xf numFmtId="164" fontId="3" fillId="0" borderId="4" xfId="0" applyNumberFormat="1" applyFont="1" applyFill="1" applyBorder="1" applyAlignment="1">
      <alignment horizontal="right" wrapText="1"/>
    </xf>
    <xf numFmtId="164" fontId="4" fillId="0" borderId="4" xfId="0" applyNumberFormat="1" applyFont="1" applyFill="1" applyBorder="1" applyAlignment="1">
      <alignment horizontal="right" wrapText="1"/>
    </xf>
    <xf numFmtId="164" fontId="0" fillId="0" borderId="4" xfId="0" applyNumberFormat="1" applyBorder="1"/>
    <xf numFmtId="3" fontId="0" fillId="0" borderId="4" xfId="0" applyNumberFormat="1" applyBorder="1"/>
    <xf numFmtId="0" fontId="0" fillId="0" borderId="4" xfId="0" applyBorder="1"/>
    <xf numFmtId="0" fontId="5" fillId="0" borderId="4" xfId="0" applyFont="1" applyFill="1" applyBorder="1" applyAlignment="1">
      <alignment horizontal="left" wrapText="1"/>
    </xf>
    <xf numFmtId="3" fontId="5" fillId="0" borderId="4" xfId="0" applyNumberFormat="1" applyFont="1" applyBorder="1"/>
    <xf numFmtId="164" fontId="5" fillId="0" borderId="4" xfId="0" applyNumberFormat="1" applyFont="1" applyBorder="1"/>
    <xf numFmtId="0" fontId="5" fillId="0" borderId="0" xfId="0" applyFont="1"/>
    <xf numFmtId="3" fontId="1" fillId="2" borderId="5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left" wrapText="1"/>
    </xf>
    <xf numFmtId="3" fontId="1" fillId="2" borderId="6" xfId="0" applyNumberFormat="1" applyFont="1" applyFill="1" applyBorder="1" applyAlignment="1">
      <alignment horizontal="center"/>
    </xf>
    <xf numFmtId="3" fontId="3" fillId="0" borderId="7" xfId="0" applyNumberFormat="1" applyFont="1" applyFill="1" applyBorder="1" applyAlignment="1">
      <alignment horizontal="right" wrapText="1"/>
    </xf>
    <xf numFmtId="3" fontId="1" fillId="0" borderId="8" xfId="0" applyNumberFormat="1" applyFont="1" applyFill="1" applyBorder="1" applyAlignment="1">
      <alignment horizontal="right" wrapText="1"/>
    </xf>
    <xf numFmtId="164" fontId="1" fillId="2" borderId="9" xfId="0" applyNumberFormat="1" applyFont="1" applyFill="1" applyBorder="1" applyAlignment="1">
      <alignment horizontal="center"/>
    </xf>
    <xf numFmtId="164" fontId="3" fillId="0" borderId="10" xfId="0" applyNumberFormat="1" applyFont="1" applyFill="1" applyBorder="1" applyAlignment="1">
      <alignment horizontal="right" wrapText="1"/>
    </xf>
    <xf numFmtId="3" fontId="1" fillId="0" borderId="5" xfId="0" applyNumberFormat="1" applyFont="1" applyFill="1" applyBorder="1" applyAlignment="1">
      <alignment horizontal="right" wrapText="1"/>
    </xf>
    <xf numFmtId="38" fontId="0" fillId="0" borderId="0" xfId="0" applyNumberFormat="1"/>
    <xf numFmtId="7" fontId="0" fillId="0" borderId="0" xfId="1" applyNumberFormat="1" applyFont="1"/>
    <xf numFmtId="3" fontId="3" fillId="0" borderId="11" xfId="0" applyNumberFormat="1" applyFont="1" applyFill="1" applyBorder="1" applyAlignment="1">
      <alignment horizontal="right" wrapText="1"/>
    </xf>
    <xf numFmtId="3" fontId="1" fillId="0" borderId="3" xfId="0" applyNumberFormat="1" applyFont="1" applyFill="1" applyBorder="1" applyAlignment="1">
      <alignment horizontal="right" wrapText="1"/>
    </xf>
    <xf numFmtId="164" fontId="3" fillId="0" borderId="12" xfId="0" applyNumberFormat="1" applyFont="1" applyFill="1" applyBorder="1" applyAlignment="1">
      <alignment horizontal="right" wrapText="1"/>
    </xf>
    <xf numFmtId="3" fontId="3" fillId="0" borderId="4" xfId="0" applyNumberFormat="1" applyFont="1" applyFill="1" applyBorder="1" applyAlignment="1">
      <alignment horizontal="right" wrapText="1"/>
    </xf>
    <xf numFmtId="3" fontId="1" fillId="0" borderId="4" xfId="0" applyNumberFormat="1" applyFont="1" applyFill="1" applyBorder="1" applyAlignment="1">
      <alignment horizontal="right" wrapText="1"/>
    </xf>
    <xf numFmtId="38" fontId="1" fillId="0" borderId="4" xfId="0" applyNumberFormat="1" applyFont="1" applyFill="1" applyBorder="1" applyAlignment="1">
      <alignment horizontal="right" wrapText="1"/>
    </xf>
    <xf numFmtId="3" fontId="0" fillId="0" borderId="7" xfId="0" applyNumberFormat="1" applyBorder="1"/>
    <xf numFmtId="164" fontId="3" fillId="0" borderId="13" xfId="0" applyNumberFormat="1" applyFont="1" applyFill="1" applyBorder="1" applyAlignment="1">
      <alignment horizontal="right" wrapText="1"/>
    </xf>
    <xf numFmtId="7" fontId="1" fillId="0" borderId="4" xfId="1" applyNumberFormat="1" applyFont="1" applyFill="1" applyBorder="1" applyAlignment="1">
      <alignment horizontal="right" wrapText="1"/>
    </xf>
    <xf numFmtId="164" fontId="1" fillId="2" borderId="14" xfId="0" applyNumberFormat="1" applyFont="1" applyFill="1" applyBorder="1" applyAlignment="1">
      <alignment horizontal="center"/>
    </xf>
    <xf numFmtId="164" fontId="0" fillId="0" borderId="7" xfId="0" applyNumberFormat="1" applyBorder="1"/>
    <xf numFmtId="0" fontId="0" fillId="0" borderId="7" xfId="0" applyBorder="1"/>
    <xf numFmtId="164" fontId="5" fillId="0" borderId="7" xfId="0" applyNumberFormat="1" applyFont="1" applyBorder="1"/>
    <xf numFmtId="0" fontId="1" fillId="2" borderId="4" xfId="0" applyFont="1" applyFill="1" applyBorder="1" applyAlignment="1">
      <alignment horizontal="center"/>
    </xf>
    <xf numFmtId="38" fontId="1" fillId="2" borderId="4" xfId="0" applyNumberFormat="1" applyFont="1" applyFill="1" applyBorder="1" applyAlignment="1">
      <alignment horizontal="center"/>
    </xf>
    <xf numFmtId="7" fontId="1" fillId="2" borderId="4" xfId="1" applyNumberFormat="1" applyFont="1" applyFill="1" applyBorder="1" applyAlignment="1">
      <alignment horizontal="center"/>
    </xf>
    <xf numFmtId="164" fontId="1" fillId="2" borderId="4" xfId="0" applyNumberFormat="1" applyFont="1" applyFill="1" applyBorder="1" applyAlignment="1">
      <alignment horizontal="center"/>
    </xf>
    <xf numFmtId="0" fontId="1" fillId="0" borderId="4" xfId="0" applyFont="1" applyFill="1" applyBorder="1" applyAlignment="1">
      <alignment horizontal="left" wrapText="1"/>
    </xf>
    <xf numFmtId="38" fontId="6" fillId="0" borderId="4" xfId="0" applyNumberFormat="1" applyFont="1" applyFill="1" applyBorder="1" applyAlignment="1">
      <alignment horizontal="right" wrapText="1"/>
    </xf>
    <xf numFmtId="7" fontId="6" fillId="0" borderId="4" xfId="1" applyNumberFormat="1" applyFont="1" applyFill="1" applyBorder="1" applyAlignment="1">
      <alignment horizontal="right" wrapText="1"/>
    </xf>
    <xf numFmtId="38" fontId="5" fillId="0" borderId="4" xfId="0" applyNumberFormat="1" applyFont="1" applyBorder="1"/>
    <xf numFmtId="7" fontId="5" fillId="0" borderId="4" xfId="1" applyNumberFormat="1" applyFont="1" applyBorder="1"/>
    <xf numFmtId="164" fontId="6" fillId="0" borderId="4" xfId="0" applyNumberFormat="1" applyFont="1" applyFill="1" applyBorder="1" applyAlignment="1">
      <alignment horizontal="right" wrapText="1"/>
    </xf>
    <xf numFmtId="0" fontId="7" fillId="2" borderId="3" xfId="0" applyFont="1" applyFill="1" applyBorder="1" applyAlignment="1">
      <alignment horizontal="center"/>
    </xf>
    <xf numFmtId="3" fontId="8" fillId="2" borderId="6" xfId="0" applyNumberFormat="1" applyFont="1" applyFill="1" applyBorder="1" applyAlignment="1">
      <alignment horizontal="center"/>
    </xf>
    <xf numFmtId="3" fontId="8" fillId="2" borderId="5" xfId="0" applyNumberFormat="1" applyFont="1" applyFill="1" applyBorder="1" applyAlignment="1">
      <alignment horizontal="center"/>
    </xf>
    <xf numFmtId="164" fontId="8" fillId="2" borderId="9" xfId="0" applyNumberFormat="1" applyFont="1" applyFill="1" applyBorder="1" applyAlignment="1">
      <alignment horizontal="center"/>
    </xf>
    <xf numFmtId="164" fontId="8" fillId="2" borderId="3" xfId="0" applyNumberFormat="1" applyFont="1" applyFill="1" applyBorder="1" applyAlignment="1">
      <alignment horizontal="center"/>
    </xf>
    <xf numFmtId="164" fontId="7" fillId="2" borderId="3" xfId="0" applyNumberFormat="1" applyFont="1" applyFill="1" applyBorder="1" applyAlignment="1">
      <alignment horizontal="center"/>
    </xf>
    <xf numFmtId="164" fontId="7" fillId="2" borderId="2" xfId="0" applyNumberFormat="1" applyFont="1" applyFill="1" applyBorder="1" applyAlignment="1">
      <alignment horizontal="center"/>
    </xf>
    <xf numFmtId="3" fontId="7" fillId="2" borderId="2" xfId="0" applyNumberFormat="1" applyFont="1" applyFill="1" applyBorder="1" applyAlignment="1">
      <alignment horizontal="center"/>
    </xf>
    <xf numFmtId="164" fontId="7" fillId="2" borderId="14" xfId="0" applyNumberFormat="1" applyFont="1" applyFill="1" applyBorder="1" applyAlignment="1">
      <alignment horizontal="center"/>
    </xf>
    <xf numFmtId="0" fontId="7" fillId="0" borderId="0" xfId="0" applyFont="1"/>
    <xf numFmtId="0" fontId="7" fillId="0" borderId="4" xfId="0" applyFont="1" applyFill="1" applyBorder="1" applyAlignment="1">
      <alignment horizontal="left" wrapText="1"/>
    </xf>
    <xf numFmtId="3" fontId="8" fillId="0" borderId="7" xfId="0" applyNumberFormat="1" applyFont="1" applyFill="1" applyBorder="1" applyAlignment="1">
      <alignment horizontal="right" wrapText="1"/>
    </xf>
    <xf numFmtId="3" fontId="8" fillId="0" borderId="5" xfId="0" applyNumberFormat="1" applyFont="1" applyFill="1" applyBorder="1" applyAlignment="1">
      <alignment horizontal="right" wrapText="1"/>
    </xf>
    <xf numFmtId="164" fontId="8" fillId="0" borderId="10" xfId="0" applyNumberFormat="1" applyFont="1" applyFill="1" applyBorder="1" applyAlignment="1">
      <alignment horizontal="right" wrapText="1"/>
    </xf>
    <xf numFmtId="164" fontId="8" fillId="0" borderId="4" xfId="0" applyNumberFormat="1" applyFont="1" applyFill="1" applyBorder="1" applyAlignment="1">
      <alignment horizontal="right" wrapText="1"/>
    </xf>
    <xf numFmtId="164" fontId="7" fillId="0" borderId="4" xfId="0" applyNumberFormat="1" applyFont="1" applyFill="1" applyBorder="1" applyAlignment="1">
      <alignment horizontal="right" wrapText="1"/>
    </xf>
    <xf numFmtId="164" fontId="7" fillId="0" borderId="4" xfId="0" applyNumberFormat="1" applyFont="1" applyBorder="1"/>
    <xf numFmtId="3" fontId="7" fillId="0" borderId="4" xfId="0" applyNumberFormat="1" applyFont="1" applyBorder="1"/>
    <xf numFmtId="164" fontId="7" fillId="0" borderId="7" xfId="0" applyNumberFormat="1" applyFont="1" applyBorder="1"/>
    <xf numFmtId="0" fontId="7" fillId="0" borderId="1" xfId="0" applyFont="1" applyFill="1" applyBorder="1" applyAlignment="1">
      <alignment horizontal="left" wrapText="1"/>
    </xf>
    <xf numFmtId="3" fontId="8" fillId="0" borderId="8" xfId="0" applyNumberFormat="1" applyFont="1" applyFill="1" applyBorder="1" applyAlignment="1">
      <alignment horizontal="right" wrapText="1"/>
    </xf>
    <xf numFmtId="164" fontId="8" fillId="0" borderId="12" xfId="0" applyNumberFormat="1" applyFont="1" applyFill="1" applyBorder="1" applyAlignment="1">
      <alignment horizontal="right" wrapText="1"/>
    </xf>
    <xf numFmtId="3" fontId="8" fillId="0" borderId="3" xfId="0" applyNumberFormat="1" applyFont="1" applyFill="1" applyBorder="1" applyAlignment="1">
      <alignment horizontal="right" wrapText="1"/>
    </xf>
    <xf numFmtId="3" fontId="8" fillId="0" borderId="4" xfId="0" applyNumberFormat="1" applyFont="1" applyFill="1" applyBorder="1" applyAlignment="1">
      <alignment horizontal="right" wrapText="1"/>
    </xf>
    <xf numFmtId="7" fontId="8" fillId="0" borderId="4" xfId="1" applyNumberFormat="1" applyFont="1" applyFill="1" applyBorder="1" applyAlignment="1">
      <alignment horizontal="right" wrapText="1"/>
    </xf>
    <xf numFmtId="38" fontId="8" fillId="0" borderId="4" xfId="0" applyNumberFormat="1" applyFont="1" applyFill="1" applyBorder="1" applyAlignment="1">
      <alignment horizontal="right" wrapText="1"/>
    </xf>
    <xf numFmtId="3" fontId="8" fillId="0" borderId="11" xfId="0" applyNumberFormat="1" applyFont="1" applyFill="1" applyBorder="1" applyAlignment="1">
      <alignment horizontal="right" wrapText="1"/>
    </xf>
    <xf numFmtId="164" fontId="8" fillId="0" borderId="4" xfId="0" applyNumberFormat="1" applyFont="1" applyBorder="1"/>
    <xf numFmtId="0" fontId="7" fillId="0" borderId="4" xfId="0" applyFont="1" applyBorder="1"/>
    <xf numFmtId="3" fontId="8" fillId="0" borderId="7" xfId="0" applyNumberFormat="1" applyFont="1" applyBorder="1"/>
    <xf numFmtId="3" fontId="8" fillId="0" borderId="4" xfId="0" applyNumberFormat="1" applyFont="1" applyBorder="1"/>
    <xf numFmtId="0" fontId="9" fillId="0" borderId="0" xfId="0" applyFont="1"/>
    <xf numFmtId="3" fontId="9" fillId="0" borderId="4" xfId="0" applyNumberFormat="1" applyFont="1" applyBorder="1"/>
    <xf numFmtId="164" fontId="9" fillId="0" borderId="4" xfId="0" applyNumberFormat="1" applyFont="1" applyBorder="1"/>
    <xf numFmtId="3" fontId="8" fillId="0" borderId="0" xfId="0" applyNumberFormat="1" applyFont="1"/>
    <xf numFmtId="164" fontId="8" fillId="0" borderId="0" xfId="0" applyNumberFormat="1" applyFont="1"/>
    <xf numFmtId="164" fontId="7" fillId="0" borderId="0" xfId="0" applyNumberFormat="1" applyFont="1"/>
    <xf numFmtId="3" fontId="7" fillId="0" borderId="0" xfId="0" applyNumberFormat="1" applyFont="1"/>
    <xf numFmtId="164" fontId="11" fillId="2" borderId="2" xfId="0" applyNumberFormat="1" applyFont="1" applyFill="1" applyBorder="1" applyAlignment="1">
      <alignment horizontal="center"/>
    </xf>
    <xf numFmtId="164" fontId="11" fillId="0" borderId="4" xfId="0" applyNumberFormat="1" applyFont="1" applyBorder="1"/>
    <xf numFmtId="0" fontId="11" fillId="0" borderId="0" xfId="0" applyFont="1"/>
    <xf numFmtId="3" fontId="8" fillId="0" borderId="15" xfId="0" applyNumberFormat="1" applyFont="1" applyFill="1" applyBorder="1" applyAlignment="1">
      <alignment horizontal="right" wrapText="1"/>
    </xf>
    <xf numFmtId="0" fontId="9" fillId="0" borderId="4" xfId="0" applyFont="1" applyBorder="1"/>
    <xf numFmtId="0" fontId="5" fillId="0" borderId="4" xfId="0" applyFont="1" applyBorder="1"/>
    <xf numFmtId="3" fontId="7" fillId="2" borderId="14" xfId="0" applyNumberFormat="1" applyFont="1" applyFill="1" applyBorder="1" applyAlignment="1">
      <alignment horizontal="center"/>
    </xf>
    <xf numFmtId="3" fontId="7" fillId="0" borderId="7" xfId="0" applyNumberFormat="1" applyFont="1" applyBorder="1"/>
    <xf numFmtId="0" fontId="5" fillId="0" borderId="7" xfId="0" applyFont="1" applyBorder="1"/>
    <xf numFmtId="3" fontId="5" fillId="0" borderId="7" xfId="0" applyNumberFormat="1" applyFont="1" applyBorder="1"/>
    <xf numFmtId="164" fontId="7" fillId="2" borderId="16" xfId="0" applyNumberFormat="1" applyFont="1" applyFill="1" applyBorder="1" applyAlignment="1">
      <alignment horizontal="center"/>
    </xf>
    <xf numFmtId="0" fontId="7" fillId="0" borderId="0" xfId="0" applyFont="1" applyFill="1" applyBorder="1"/>
    <xf numFmtId="3" fontId="12" fillId="0" borderId="0" xfId="0" applyNumberFormat="1" applyFont="1"/>
    <xf numFmtId="164" fontId="12" fillId="0" borderId="0" xfId="0" applyNumberFormat="1" applyFont="1"/>
    <xf numFmtId="3" fontId="11" fillId="0" borderId="0" xfId="0" applyNumberFormat="1" applyFont="1"/>
    <xf numFmtId="164" fontId="13" fillId="0" borderId="4" xfId="0" applyNumberFormat="1" applyFont="1" applyBorder="1"/>
    <xf numFmtId="7" fontId="8" fillId="0" borderId="10" xfId="1" applyNumberFormat="1" applyFont="1" applyFill="1" applyBorder="1" applyAlignment="1">
      <alignment horizontal="right" wrapText="1"/>
    </xf>
    <xf numFmtId="0" fontId="7" fillId="0" borderId="0" xfId="0" applyFont="1" applyFill="1"/>
    <xf numFmtId="164" fontId="11" fillId="0" borderId="4" xfId="0" applyNumberFormat="1" applyFont="1" applyFill="1" applyBorder="1"/>
    <xf numFmtId="3" fontId="7" fillId="0" borderId="7" xfId="0" applyNumberFormat="1" applyFont="1" applyFill="1" applyBorder="1"/>
    <xf numFmtId="164" fontId="7" fillId="0" borderId="4" xfId="0" applyNumberFormat="1" applyFont="1" applyFill="1" applyBorder="1"/>
    <xf numFmtId="3" fontId="8" fillId="0" borderId="16" xfId="0" applyNumberFormat="1" applyFont="1" applyFill="1" applyBorder="1" applyAlignment="1">
      <alignment horizontal="right" wrapText="1"/>
    </xf>
    <xf numFmtId="7" fontId="8" fillId="0" borderId="12" xfId="1" applyNumberFormat="1" applyFont="1" applyFill="1" applyBorder="1" applyAlignment="1">
      <alignment horizontal="right" wrapText="1"/>
    </xf>
    <xf numFmtId="0" fontId="11" fillId="2" borderId="3" xfId="0" applyFont="1" applyFill="1" applyBorder="1" applyAlignment="1">
      <alignment horizontal="center"/>
    </xf>
    <xf numFmtId="3" fontId="12" fillId="2" borderId="6" xfId="0" applyNumberFormat="1" applyFont="1" applyFill="1" applyBorder="1" applyAlignment="1">
      <alignment horizontal="center"/>
    </xf>
    <xf numFmtId="3" fontId="12" fillId="2" borderId="5" xfId="0" applyNumberFormat="1" applyFont="1" applyFill="1" applyBorder="1" applyAlignment="1">
      <alignment horizontal="center"/>
    </xf>
    <xf numFmtId="164" fontId="12" fillId="2" borderId="9" xfId="0" applyNumberFormat="1" applyFont="1" applyFill="1" applyBorder="1" applyAlignment="1">
      <alignment horizontal="center"/>
    </xf>
    <xf numFmtId="164" fontId="12" fillId="2" borderId="3" xfId="0" applyNumberFormat="1" applyFont="1" applyFill="1" applyBorder="1" applyAlignment="1">
      <alignment horizontal="center"/>
    </xf>
    <xf numFmtId="164" fontId="11" fillId="2" borderId="3" xfId="0" applyNumberFormat="1" applyFont="1" applyFill="1" applyBorder="1" applyAlignment="1">
      <alignment horizontal="center"/>
    </xf>
    <xf numFmtId="3" fontId="11" fillId="2" borderId="6" xfId="0" applyNumberFormat="1" applyFont="1" applyFill="1" applyBorder="1" applyAlignment="1">
      <alignment horizontal="center"/>
    </xf>
    <xf numFmtId="164" fontId="11" fillId="2" borderId="17" xfId="0" applyNumberFormat="1" applyFont="1" applyFill="1" applyBorder="1" applyAlignment="1">
      <alignment horizontal="center"/>
    </xf>
    <xf numFmtId="165" fontId="7" fillId="0" borderId="0" xfId="0" applyNumberFormat="1" applyFont="1"/>
    <xf numFmtId="0" fontId="3" fillId="0" borderId="4" xfId="0" applyFont="1" applyFill="1" applyBorder="1" applyAlignment="1">
      <alignment horizontal="left" wrapText="1"/>
    </xf>
    <xf numFmtId="165" fontId="7" fillId="0" borderId="0" xfId="0" applyNumberFormat="1" applyFont="1" applyFill="1"/>
    <xf numFmtId="3" fontId="7" fillId="0" borderId="0" xfId="0" applyNumberFormat="1" applyFont="1" applyFill="1"/>
    <xf numFmtId="0" fontId="3" fillId="0" borderId="0" xfId="0" applyFont="1" applyFill="1" applyBorder="1"/>
    <xf numFmtId="0" fontId="3" fillId="0" borderId="0" xfId="0" applyFont="1"/>
    <xf numFmtId="0" fontId="1" fillId="0" borderId="0" xfId="0" applyFont="1"/>
    <xf numFmtId="4" fontId="1" fillId="0" borderId="0" xfId="0" applyNumberFormat="1" applyFont="1"/>
    <xf numFmtId="0" fontId="1" fillId="0" borderId="0" xfId="0" applyFont="1" applyFill="1"/>
    <xf numFmtId="0" fontId="14" fillId="0" borderId="0" xfId="0" applyFont="1" applyAlignment="1">
      <alignment vertical="center"/>
    </xf>
    <xf numFmtId="3" fontId="14" fillId="0" borderId="0" xfId="0" applyNumberFormat="1" applyFont="1" applyAlignment="1">
      <alignment vertical="center"/>
    </xf>
    <xf numFmtId="8" fontId="14" fillId="0" borderId="0" xfId="0" applyNumberFormat="1" applyFont="1" applyAlignment="1">
      <alignment vertic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3" fontId="17" fillId="0" borderId="0" xfId="0" applyNumberFormat="1" applyFont="1" applyAlignment="1">
      <alignment vertical="center"/>
    </xf>
    <xf numFmtId="8" fontId="17" fillId="0" borderId="0" xfId="0" applyNumberFormat="1" applyFont="1" applyAlignment="1">
      <alignment vertical="center"/>
    </xf>
    <xf numFmtId="166" fontId="14" fillId="0" borderId="0" xfId="0" applyNumberFormat="1" applyFont="1" applyAlignment="1">
      <alignment vertical="center"/>
    </xf>
    <xf numFmtId="166" fontId="0" fillId="0" borderId="0" xfId="0" applyNumberFormat="1"/>
    <xf numFmtId="166" fontId="17" fillId="0" borderId="0" xfId="0" applyNumberFormat="1" applyFont="1" applyAlignment="1">
      <alignment vertical="center"/>
    </xf>
    <xf numFmtId="8" fontId="7" fillId="0" borderId="0" xfId="0" applyNumberFormat="1" applyFont="1"/>
    <xf numFmtId="0" fontId="18" fillId="0" borderId="0" xfId="0" applyFont="1" applyAlignment="1">
      <alignment vertical="center"/>
    </xf>
    <xf numFmtId="3" fontId="19" fillId="0" borderId="0" xfId="0" applyNumberFormat="1" applyFont="1" applyAlignment="1">
      <alignment vertical="center"/>
    </xf>
    <xf numFmtId="8" fontId="19" fillId="0" borderId="0" xfId="0" applyNumberFormat="1" applyFont="1" applyAlignment="1">
      <alignment vertical="center"/>
    </xf>
    <xf numFmtId="0" fontId="18" fillId="0" borderId="0" xfId="0" applyFont="1"/>
    <xf numFmtId="3" fontId="19" fillId="0" borderId="0" xfId="0" applyNumberFormat="1" applyFont="1"/>
    <xf numFmtId="8" fontId="19" fillId="0" borderId="0" xfId="0" applyNumberFormat="1" applyFont="1"/>
    <xf numFmtId="0" fontId="20" fillId="0" borderId="0" xfId="0" applyFont="1" applyAlignment="1">
      <alignment vertical="center"/>
    </xf>
    <xf numFmtId="3" fontId="20" fillId="0" borderId="0" xfId="0" applyNumberFormat="1" applyFont="1" applyAlignment="1">
      <alignment vertical="center"/>
    </xf>
    <xf numFmtId="8" fontId="20" fillId="0" borderId="0" xfId="0" applyNumberFormat="1" applyFont="1" applyAlignment="1">
      <alignment vertical="center"/>
    </xf>
    <xf numFmtId="0" fontId="21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3" fontId="22" fillId="0" borderId="0" xfId="0" applyNumberFormat="1" applyFont="1" applyAlignment="1">
      <alignment vertical="center"/>
    </xf>
    <xf numFmtId="8" fontId="22" fillId="0" borderId="0" xfId="0" applyNumberFormat="1" applyFont="1" applyAlignment="1">
      <alignment vertical="center"/>
    </xf>
    <xf numFmtId="38" fontId="7" fillId="0" borderId="0" xfId="0" applyNumberFormat="1" applyFont="1"/>
    <xf numFmtId="38" fontId="1" fillId="0" borderId="0" xfId="0" applyNumberFormat="1" applyFont="1"/>
    <xf numFmtId="38" fontId="1" fillId="0" borderId="0" xfId="0" applyNumberFormat="1" applyFont="1" applyFill="1"/>
    <xf numFmtId="38" fontId="7" fillId="0" borderId="0" xfId="0" applyNumberFormat="1" applyFont="1" applyFill="1"/>
    <xf numFmtId="38" fontId="5" fillId="0" borderId="0" xfId="0" applyNumberFormat="1" applyFont="1"/>
    <xf numFmtId="0" fontId="1" fillId="0" borderId="0" xfId="0" applyFont="1" applyFill="1" applyBorder="1"/>
    <xf numFmtId="164" fontId="1" fillId="0" borderId="4" xfId="0" applyNumberFormat="1" applyFont="1" applyFill="1" applyBorder="1"/>
    <xf numFmtId="38" fontId="1" fillId="0" borderId="4" xfId="0" applyNumberFormat="1" applyFont="1" applyFill="1" applyBorder="1"/>
    <xf numFmtId="9" fontId="7" fillId="0" borderId="0" xfId="2" applyFont="1"/>
    <xf numFmtId="0" fontId="11" fillId="0" borderId="0" xfId="0" applyFont="1" applyAlignment="1">
      <alignment horizontal="center"/>
    </xf>
    <xf numFmtId="164" fontId="7" fillId="0" borderId="0" xfId="0" applyNumberFormat="1" applyFont="1" applyFill="1"/>
    <xf numFmtId="164" fontId="5" fillId="0" borderId="0" xfId="0" applyNumberFormat="1" applyFont="1"/>
    <xf numFmtId="164" fontId="13" fillId="0" borderId="0" xfId="0" applyNumberFormat="1" applyFont="1" applyBorder="1"/>
    <xf numFmtId="38" fontId="13" fillId="0" borderId="0" xfId="0" applyNumberFormat="1" applyFont="1" applyBorder="1"/>
    <xf numFmtId="38" fontId="9" fillId="0" borderId="0" xfId="0" applyNumberFormat="1" applyFont="1" applyBorder="1"/>
    <xf numFmtId="38" fontId="7" fillId="0" borderId="0" xfId="0" applyNumberFormat="1" applyFont="1" applyBorder="1"/>
    <xf numFmtId="0" fontId="7" fillId="0" borderId="0" xfId="0" applyFont="1" applyBorder="1"/>
    <xf numFmtId="164" fontId="11" fillId="0" borderId="0" xfId="0" applyNumberFormat="1" applyFont="1"/>
    <xf numFmtId="38" fontId="11" fillId="0" borderId="0" xfId="0" applyNumberFormat="1" applyFont="1" applyBorder="1"/>
    <xf numFmtId="164" fontId="8" fillId="0" borderId="0" xfId="0" applyNumberFormat="1" applyFont="1" applyBorder="1"/>
    <xf numFmtId="7" fontId="7" fillId="0" borderId="0" xfId="0" applyNumberFormat="1" applyFont="1"/>
    <xf numFmtId="3" fontId="13" fillId="0" borderId="4" xfId="0" applyNumberFormat="1" applyFont="1" applyBorder="1"/>
    <xf numFmtId="165" fontId="5" fillId="0" borderId="0" xfId="0" applyNumberFormat="1" applyFont="1"/>
    <xf numFmtId="7" fontId="5" fillId="0" borderId="0" xfId="0" applyNumberFormat="1" applyFont="1"/>
    <xf numFmtId="9" fontId="5" fillId="0" borderId="0" xfId="2" applyFont="1"/>
    <xf numFmtId="3" fontId="5" fillId="0" borderId="0" xfId="0" applyNumberFormat="1" applyFont="1"/>
    <xf numFmtId="164" fontId="13" fillId="0" borderId="0" xfId="0" applyNumberFormat="1" applyFont="1"/>
    <xf numFmtId="38" fontId="13" fillId="0" borderId="0" xfId="0" applyNumberFormat="1" applyFont="1"/>
    <xf numFmtId="38" fontId="5" fillId="0" borderId="0" xfId="0" applyNumberFormat="1" applyFont="1" applyBorder="1"/>
    <xf numFmtId="164" fontId="7" fillId="3" borderId="4" xfId="0" applyNumberFormat="1" applyFont="1" applyFill="1" applyBorder="1" applyAlignment="1">
      <alignment horizontal="right" wrapText="1"/>
    </xf>
    <xf numFmtId="0" fontId="7" fillId="3" borderId="0" xfId="0" applyFont="1" applyFill="1"/>
    <xf numFmtId="167" fontId="8" fillId="0" borderId="4" xfId="3" applyNumberFormat="1" applyFont="1" applyFill="1" applyBorder="1" applyAlignment="1">
      <alignment horizontal="right" wrapText="1"/>
    </xf>
    <xf numFmtId="167" fontId="7" fillId="0" borderId="4" xfId="3" applyNumberFormat="1" applyFont="1" applyBorder="1"/>
    <xf numFmtId="167" fontId="7" fillId="0" borderId="4" xfId="3" applyNumberFormat="1" applyFont="1" applyFill="1" applyBorder="1"/>
    <xf numFmtId="167" fontId="8" fillId="0" borderId="4" xfId="3" applyNumberFormat="1" applyFont="1" applyBorder="1"/>
    <xf numFmtId="167" fontId="13" fillId="0" borderId="4" xfId="3" applyNumberFormat="1" applyFont="1" applyBorder="1"/>
    <xf numFmtId="3" fontId="8" fillId="0" borderId="18" xfId="0" applyNumberFormat="1" applyFont="1" applyFill="1" applyBorder="1" applyAlignment="1">
      <alignment horizontal="right" wrapText="1"/>
    </xf>
    <xf numFmtId="3" fontId="8" fillId="0" borderId="19" xfId="0" applyNumberFormat="1" applyFont="1" applyFill="1" applyBorder="1" applyAlignment="1">
      <alignment horizontal="right" wrapText="1"/>
    </xf>
    <xf numFmtId="7" fontId="8" fillId="0" borderId="20" xfId="1" applyNumberFormat="1" applyFont="1" applyFill="1" applyBorder="1" applyAlignment="1">
      <alignment horizontal="right" wrapText="1"/>
    </xf>
    <xf numFmtId="164" fontId="8" fillId="0" borderId="16" xfId="0" applyNumberFormat="1" applyFont="1" applyFill="1" applyBorder="1" applyAlignment="1">
      <alignment horizontal="right" wrapText="1"/>
    </xf>
    <xf numFmtId="164" fontId="7" fillId="0" borderId="16" xfId="0" applyNumberFormat="1" applyFont="1" applyFill="1" applyBorder="1" applyAlignment="1">
      <alignment horizontal="right" wrapText="1"/>
    </xf>
    <xf numFmtId="164" fontId="1" fillId="0" borderId="4" xfId="0" applyNumberFormat="1" applyFont="1" applyFill="1" applyBorder="1" applyAlignment="1"/>
    <xf numFmtId="38" fontId="1" fillId="0" borderId="4" xfId="0" applyNumberFormat="1" applyFont="1" applyFill="1" applyBorder="1" applyAlignment="1"/>
    <xf numFmtId="164" fontId="11" fillId="0" borderId="4" xfId="0" applyNumberFormat="1" applyFont="1" applyFill="1" applyBorder="1" applyAlignment="1"/>
    <xf numFmtId="3" fontId="7" fillId="0" borderId="7" xfId="0" applyNumberFormat="1" applyFont="1" applyBorder="1" applyAlignment="1"/>
    <xf numFmtId="164" fontId="7" fillId="0" borderId="4" xfId="0" applyNumberFormat="1" applyFont="1" applyBorder="1" applyAlignment="1"/>
    <xf numFmtId="165" fontId="7" fillId="0" borderId="0" xfId="0" applyNumberFormat="1" applyFont="1" applyFill="1" applyAlignment="1"/>
    <xf numFmtId="7" fontId="7" fillId="0" borderId="0" xfId="0" applyNumberFormat="1" applyFont="1" applyAlignment="1"/>
    <xf numFmtId="0" fontId="7" fillId="0" borderId="0" xfId="0" applyFont="1" applyFill="1" applyAlignment="1"/>
    <xf numFmtId="38" fontId="7" fillId="0" borderId="0" xfId="0" applyNumberFormat="1" applyFont="1" applyFill="1" applyAlignment="1"/>
    <xf numFmtId="164" fontId="7" fillId="0" borderId="0" xfId="0" applyNumberFormat="1" applyFont="1" applyFill="1" applyAlignment="1"/>
    <xf numFmtId="3" fontId="19" fillId="0" borderId="0" xfId="0" applyNumberFormat="1" applyFont="1" applyAlignment="1"/>
    <xf numFmtId="8" fontId="19" fillId="0" borderId="0" xfId="0" applyNumberFormat="1" applyFont="1" applyAlignment="1"/>
    <xf numFmtId="0" fontId="0" fillId="0" borderId="0" xfId="0" applyAlignment="1"/>
    <xf numFmtId="3" fontId="7" fillId="0" borderId="4" xfId="0" applyNumberFormat="1" applyFont="1" applyFill="1" applyBorder="1"/>
    <xf numFmtId="0" fontId="7" fillId="0" borderId="4" xfId="0" applyFont="1" applyFill="1" applyBorder="1"/>
    <xf numFmtId="38" fontId="9" fillId="0" borderId="4" xfId="0" applyNumberFormat="1" applyFont="1" applyBorder="1"/>
    <xf numFmtId="9" fontId="7" fillId="3" borderId="0" xfId="2" applyFont="1" applyFill="1"/>
    <xf numFmtId="0" fontId="11" fillId="0" borderId="3" xfId="0" applyFont="1" applyFill="1" applyBorder="1" applyAlignment="1">
      <alignment horizontal="center"/>
    </xf>
    <xf numFmtId="0" fontId="11" fillId="0" borderId="0" xfId="0" applyFont="1" applyFill="1"/>
    <xf numFmtId="0" fontId="5" fillId="0" borderId="4" xfId="0" applyFont="1" applyFill="1" applyBorder="1"/>
    <xf numFmtId="164" fontId="13" fillId="0" borderId="4" xfId="0" applyNumberFormat="1" applyFont="1" applyFill="1" applyBorder="1"/>
    <xf numFmtId="0" fontId="27" fillId="4" borderId="4" xfId="4" applyBorder="1" applyAlignment="1">
      <alignment horizontal="left" wrapText="1"/>
    </xf>
    <xf numFmtId="0" fontId="11" fillId="2" borderId="4" xfId="0" applyFont="1" applyFill="1" applyBorder="1" applyAlignment="1">
      <alignment horizontal="center"/>
    </xf>
    <xf numFmtId="3" fontId="12" fillId="2" borderId="4" xfId="0" applyNumberFormat="1" applyFont="1" applyFill="1" applyBorder="1" applyAlignment="1">
      <alignment horizontal="center"/>
    </xf>
    <xf numFmtId="164" fontId="12" fillId="2" borderId="4" xfId="0" applyNumberFormat="1" applyFont="1" applyFill="1" applyBorder="1" applyAlignment="1">
      <alignment horizontal="center"/>
    </xf>
    <xf numFmtId="164" fontId="11" fillId="2" borderId="4" xfId="0" applyNumberFormat="1" applyFont="1" applyFill="1" applyBorder="1" applyAlignment="1">
      <alignment horizontal="center"/>
    </xf>
    <xf numFmtId="3" fontId="11" fillId="2" borderId="4" xfId="0" applyNumberFormat="1" applyFont="1" applyFill="1" applyBorder="1" applyAlignment="1">
      <alignment horizontal="center"/>
    </xf>
    <xf numFmtId="0" fontId="11" fillId="0" borderId="4" xfId="0" applyFont="1" applyBorder="1"/>
    <xf numFmtId="168" fontId="7" fillId="0" borderId="4" xfId="0" applyNumberFormat="1" applyFont="1" applyFill="1" applyBorder="1"/>
    <xf numFmtId="165" fontId="7" fillId="0" borderId="4" xfId="0" applyNumberFormat="1" applyFont="1" applyFill="1" applyBorder="1"/>
    <xf numFmtId="0" fontId="1" fillId="0" borderId="4" xfId="0" applyFont="1" applyBorder="1"/>
    <xf numFmtId="168" fontId="1" fillId="0" borderId="4" xfId="0" applyNumberFormat="1" applyFont="1" applyFill="1" applyBorder="1"/>
    <xf numFmtId="3" fontId="8" fillId="0" borderId="4" xfId="0" applyNumberFormat="1" applyFont="1" applyFill="1" applyBorder="1"/>
    <xf numFmtId="164" fontId="8" fillId="0" borderId="4" xfId="0" applyNumberFormat="1" applyFont="1" applyFill="1" applyBorder="1"/>
    <xf numFmtId="0" fontId="11" fillId="0" borderId="4" xfId="0" applyFont="1" applyFill="1" applyBorder="1"/>
    <xf numFmtId="4" fontId="8" fillId="0" borderId="4" xfId="0" applyNumberFormat="1" applyFont="1" applyBorder="1"/>
    <xf numFmtId="3" fontId="12" fillId="0" borderId="4" xfId="0" applyNumberFormat="1" applyFont="1" applyBorder="1"/>
    <xf numFmtId="164" fontId="12" fillId="0" borderId="4" xfId="0" applyNumberFormat="1" applyFont="1" applyBorder="1"/>
    <xf numFmtId="164" fontId="12" fillId="0" borderId="4" xfId="0" applyNumberFormat="1" applyFont="1" applyFill="1" applyBorder="1"/>
    <xf numFmtId="0" fontId="1" fillId="0" borderId="4" xfId="0" applyFont="1" applyFill="1" applyBorder="1"/>
    <xf numFmtId="3" fontId="1" fillId="0" borderId="4" xfId="0" applyNumberFormat="1" applyFont="1" applyBorder="1"/>
    <xf numFmtId="168" fontId="1" fillId="0" borderId="4" xfId="0" applyNumberFormat="1" applyFont="1" applyBorder="1"/>
    <xf numFmtId="164" fontId="1" fillId="0" borderId="4" xfId="0" applyNumberFormat="1" applyFont="1" applyBorder="1"/>
    <xf numFmtId="169" fontId="1" fillId="0" borderId="4" xfId="0" applyNumberFormat="1" applyFont="1" applyBorder="1"/>
    <xf numFmtId="169" fontId="1" fillId="0" borderId="4" xfId="0" applyNumberFormat="1" applyFont="1" applyFill="1" applyBorder="1"/>
    <xf numFmtId="168" fontId="5" fillId="0" borderId="4" xfId="0" applyNumberFormat="1" applyFont="1" applyBorder="1"/>
    <xf numFmtId="3" fontId="28" fillId="0" borderId="4" xfId="0" applyNumberFormat="1" applyFont="1" applyBorder="1"/>
    <xf numFmtId="164" fontId="28" fillId="0" borderId="4" xfId="0" applyNumberFormat="1" applyFont="1" applyBorder="1"/>
    <xf numFmtId="43" fontId="5" fillId="0" borderId="4" xfId="3" applyFont="1" applyBorder="1"/>
    <xf numFmtId="168" fontId="7" fillId="0" borderId="21" xfId="0" applyNumberFormat="1" applyFont="1" applyFill="1" applyBorder="1"/>
    <xf numFmtId="167" fontId="8" fillId="0" borderId="22" xfId="3" applyNumberFormat="1" applyFont="1" applyFill="1" applyBorder="1" applyAlignment="1">
      <alignment horizontal="right" wrapText="1"/>
    </xf>
    <xf numFmtId="167" fontId="7" fillId="0" borderId="22" xfId="3" applyNumberFormat="1" applyFont="1" applyFill="1" applyBorder="1"/>
    <xf numFmtId="168" fontId="1" fillId="0" borderId="21" xfId="0" applyNumberFormat="1" applyFont="1" applyFill="1" applyBorder="1"/>
    <xf numFmtId="0" fontId="7" fillId="0" borderId="21" xfId="0" applyFont="1" applyFill="1" applyBorder="1"/>
    <xf numFmtId="3" fontId="8" fillId="0" borderId="22" xfId="0" applyNumberFormat="1" applyFont="1" applyFill="1" applyBorder="1"/>
    <xf numFmtId="170" fontId="7" fillId="0" borderId="4" xfId="0" applyNumberFormat="1" applyFont="1" applyFill="1" applyBorder="1"/>
    <xf numFmtId="0" fontId="11" fillId="0" borderId="4" xfId="0" applyFont="1" applyFill="1" applyBorder="1" applyAlignment="1">
      <alignment horizontal="center"/>
    </xf>
    <xf numFmtId="3" fontId="12" fillId="0" borderId="4" xfId="0" applyNumberFormat="1" applyFont="1" applyFill="1" applyBorder="1" applyAlignment="1">
      <alignment horizontal="center"/>
    </xf>
    <xf numFmtId="164" fontId="12" fillId="0" borderId="4" xfId="0" applyNumberFormat="1" applyFont="1" applyFill="1" applyBorder="1" applyAlignment="1">
      <alignment horizontal="center"/>
    </xf>
    <xf numFmtId="164" fontId="11" fillId="0" borderId="4" xfId="0" applyNumberFormat="1" applyFont="1" applyFill="1" applyBorder="1" applyAlignment="1">
      <alignment horizontal="center"/>
    </xf>
    <xf numFmtId="3" fontId="11" fillId="0" borderId="4" xfId="0" applyNumberFormat="1" applyFont="1" applyFill="1" applyBorder="1" applyAlignment="1">
      <alignment horizontal="center"/>
    </xf>
    <xf numFmtId="164" fontId="11" fillId="0" borderId="21" xfId="0" applyNumberFormat="1" applyFont="1" applyFill="1" applyBorder="1" applyAlignment="1">
      <alignment horizontal="center"/>
    </xf>
    <xf numFmtId="3" fontId="12" fillId="0" borderId="22" xfId="0" applyNumberFormat="1" applyFont="1" applyFill="1" applyBorder="1" applyAlignment="1">
      <alignment horizontal="center"/>
    </xf>
    <xf numFmtId="0" fontId="29" fillId="0" borderId="4" xfId="5" applyFill="1" applyBorder="1" applyAlignment="1">
      <alignment horizontal="left" wrapText="1"/>
    </xf>
    <xf numFmtId="167" fontId="29" fillId="0" borderId="4" xfId="5" applyNumberFormat="1" applyFill="1" applyBorder="1" applyAlignment="1">
      <alignment horizontal="right" wrapText="1"/>
    </xf>
    <xf numFmtId="3" fontId="29" fillId="0" borderId="4" xfId="5" applyNumberFormat="1" applyFill="1" applyBorder="1" applyAlignment="1">
      <alignment horizontal="right" wrapText="1"/>
    </xf>
    <xf numFmtId="164" fontId="29" fillId="0" borderId="4" xfId="5" applyNumberFormat="1" applyFill="1" applyBorder="1" applyAlignment="1">
      <alignment horizontal="right" wrapText="1"/>
    </xf>
    <xf numFmtId="164" fontId="29" fillId="0" borderId="4" xfId="5" applyNumberFormat="1" applyFill="1" applyBorder="1"/>
    <xf numFmtId="3" fontId="29" fillId="0" borderId="4" xfId="5" applyNumberFormat="1" applyFill="1" applyBorder="1"/>
    <xf numFmtId="168" fontId="29" fillId="0" borderId="21" xfId="5" applyNumberFormat="1" applyFill="1" applyBorder="1"/>
    <xf numFmtId="167" fontId="29" fillId="0" borderId="22" xfId="5" applyNumberFormat="1" applyFill="1" applyBorder="1" applyAlignment="1">
      <alignment horizontal="right" wrapText="1"/>
    </xf>
    <xf numFmtId="165" fontId="29" fillId="0" borderId="4" xfId="5" applyNumberFormat="1" applyFill="1" applyBorder="1"/>
    <xf numFmtId="0" fontId="29" fillId="0" borderId="4" xfId="5" applyFill="1" applyBorder="1"/>
    <xf numFmtId="167" fontId="29" fillId="0" borderId="4" xfId="5" applyNumberFormat="1" applyFill="1" applyBorder="1"/>
    <xf numFmtId="167" fontId="29" fillId="0" borderId="22" xfId="5" applyNumberFormat="1" applyFill="1" applyBorder="1"/>
    <xf numFmtId="0" fontId="27" fillId="0" borderId="4" xfId="4" applyFill="1" applyBorder="1" applyAlignment="1">
      <alignment horizontal="left" wrapText="1"/>
    </xf>
    <xf numFmtId="167" fontId="27" fillId="0" borderId="4" xfId="4" applyNumberFormat="1" applyFill="1" applyBorder="1"/>
    <xf numFmtId="3" fontId="27" fillId="0" borderId="4" xfId="4" applyNumberFormat="1" applyFill="1" applyBorder="1" applyAlignment="1">
      <alignment horizontal="right" wrapText="1"/>
    </xf>
    <xf numFmtId="164" fontId="27" fillId="0" borderId="4" xfId="4" applyNumberFormat="1" applyFill="1" applyBorder="1" applyAlignment="1">
      <alignment horizontal="right" wrapText="1"/>
    </xf>
    <xf numFmtId="164" fontId="27" fillId="0" borderId="4" xfId="4" applyNumberFormat="1" applyFill="1" applyBorder="1"/>
    <xf numFmtId="3" fontId="27" fillId="0" borderId="4" xfId="4" applyNumberFormat="1" applyFill="1" applyBorder="1"/>
    <xf numFmtId="168" fontId="27" fillId="0" borderId="21" xfId="4" applyNumberFormat="1" applyFill="1" applyBorder="1"/>
    <xf numFmtId="167" fontId="27" fillId="0" borderId="22" xfId="4" applyNumberFormat="1" applyFill="1" applyBorder="1"/>
    <xf numFmtId="165" fontId="27" fillId="0" borderId="4" xfId="4" applyNumberFormat="1" applyFill="1" applyBorder="1"/>
    <xf numFmtId="0" fontId="27" fillId="0" borderId="4" xfId="4" applyFill="1" applyBorder="1"/>
    <xf numFmtId="7" fontId="29" fillId="0" borderId="4" xfId="5" applyNumberFormat="1" applyFill="1" applyBorder="1" applyAlignment="1">
      <alignment horizontal="right" wrapText="1"/>
    </xf>
    <xf numFmtId="3" fontId="1" fillId="0" borderId="4" xfId="0" applyNumberFormat="1" applyFont="1" applyFill="1" applyBorder="1"/>
    <xf numFmtId="170" fontId="29" fillId="0" borderId="4" xfId="5" applyNumberFormat="1" applyFill="1" applyBorder="1"/>
    <xf numFmtId="38" fontId="29" fillId="0" borderId="4" xfId="5" applyNumberFormat="1" applyFill="1" applyBorder="1"/>
    <xf numFmtId="167" fontId="8" fillId="0" borderId="4" xfId="3" applyNumberFormat="1" applyFont="1" applyFill="1" applyBorder="1"/>
    <xf numFmtId="0" fontId="9" fillId="0" borderId="4" xfId="0" applyFont="1" applyFill="1" applyBorder="1"/>
    <xf numFmtId="0" fontId="5" fillId="0" borderId="21" xfId="0" applyFont="1" applyFill="1" applyBorder="1"/>
    <xf numFmtId="167" fontId="8" fillId="0" borderId="22" xfId="3" applyNumberFormat="1" applyFont="1" applyFill="1" applyBorder="1"/>
    <xf numFmtId="167" fontId="13" fillId="0" borderId="4" xfId="3" applyNumberFormat="1" applyFont="1" applyFill="1" applyBorder="1"/>
    <xf numFmtId="3" fontId="13" fillId="0" borderId="4" xfId="0" applyNumberFormat="1" applyFont="1" applyFill="1" applyBorder="1"/>
    <xf numFmtId="3" fontId="5" fillId="0" borderId="4" xfId="0" applyNumberFormat="1" applyFont="1" applyFill="1" applyBorder="1"/>
    <xf numFmtId="164" fontId="5" fillId="0" borderId="4" xfId="0" applyNumberFormat="1" applyFont="1" applyFill="1" applyBorder="1"/>
    <xf numFmtId="167" fontId="13" fillId="0" borderId="22" xfId="3" applyNumberFormat="1" applyFont="1" applyFill="1" applyBorder="1"/>
    <xf numFmtId="3" fontId="29" fillId="0" borderId="22" xfId="5" applyNumberFormat="1" applyFill="1" applyBorder="1" applyAlignment="1">
      <alignment horizontal="right" wrapText="1"/>
    </xf>
    <xf numFmtId="7" fontId="27" fillId="0" borderId="4" xfId="4" applyNumberFormat="1" applyFill="1" applyBorder="1" applyAlignment="1">
      <alignment horizontal="right" wrapText="1"/>
    </xf>
    <xf numFmtId="3" fontId="27" fillId="0" borderId="22" xfId="4" applyNumberFormat="1" applyFill="1" applyBorder="1" applyAlignment="1">
      <alignment horizontal="right" wrapText="1"/>
    </xf>
    <xf numFmtId="38" fontId="29" fillId="0" borderId="4" xfId="5" applyNumberFormat="1" applyFill="1" applyBorder="1" applyAlignment="1">
      <alignment horizontal="right" wrapText="1"/>
    </xf>
    <xf numFmtId="3" fontId="13" fillId="0" borderId="22" xfId="0" applyNumberFormat="1" applyFont="1" applyFill="1" applyBorder="1"/>
    <xf numFmtId="4" fontId="8" fillId="0" borderId="4" xfId="0" applyNumberFormat="1" applyFont="1" applyFill="1" applyBorder="1"/>
    <xf numFmtId="3" fontId="12" fillId="0" borderId="4" xfId="0" applyNumberFormat="1" applyFont="1" applyFill="1" applyBorder="1"/>
    <xf numFmtId="3" fontId="12" fillId="0" borderId="22" xfId="0" applyNumberFormat="1" applyFont="1" applyFill="1" applyBorder="1"/>
    <xf numFmtId="3" fontId="28" fillId="0" borderId="4" xfId="0" applyNumberFormat="1" applyFont="1" applyFill="1" applyBorder="1"/>
    <xf numFmtId="3" fontId="12" fillId="0" borderId="6" xfId="0" applyNumberFormat="1" applyFont="1" applyFill="1" applyBorder="1" applyAlignment="1">
      <alignment horizontal="center"/>
    </xf>
    <xf numFmtId="3" fontId="12" fillId="0" borderId="5" xfId="0" applyNumberFormat="1" applyFont="1" applyFill="1" applyBorder="1" applyAlignment="1">
      <alignment horizontal="center"/>
    </xf>
    <xf numFmtId="164" fontId="12" fillId="0" borderId="9" xfId="0" applyNumberFormat="1" applyFont="1" applyFill="1" applyBorder="1" applyAlignment="1">
      <alignment horizontal="center"/>
    </xf>
    <xf numFmtId="164" fontId="11" fillId="0" borderId="3" xfId="0" applyNumberFormat="1" applyFont="1" applyFill="1" applyBorder="1" applyAlignment="1">
      <alignment horizontal="center"/>
    </xf>
    <xf numFmtId="3" fontId="11" fillId="0" borderId="6" xfId="0" applyNumberFormat="1" applyFont="1" applyFill="1" applyBorder="1" applyAlignment="1">
      <alignment horizontal="center"/>
    </xf>
    <xf numFmtId="164" fontId="11" fillId="0" borderId="17" xfId="0" applyNumberFormat="1" applyFont="1" applyFill="1" applyBorder="1" applyAlignment="1">
      <alignment horizontal="center"/>
    </xf>
    <xf numFmtId="164" fontId="11" fillId="0" borderId="23" xfId="0" applyNumberFormat="1" applyFont="1" applyFill="1" applyBorder="1" applyAlignment="1">
      <alignment horizontal="center"/>
    </xf>
    <xf numFmtId="3" fontId="12" fillId="0" borderId="24" xfId="0" applyNumberFormat="1" applyFont="1" applyFill="1" applyBorder="1" applyAlignment="1">
      <alignment horizontal="center"/>
    </xf>
    <xf numFmtId="3" fontId="11" fillId="0" borderId="25" xfId="0" applyNumberFormat="1" applyFont="1" applyFill="1" applyBorder="1" applyAlignment="1">
      <alignment horizontal="center"/>
    </xf>
    <xf numFmtId="3" fontId="29" fillId="0" borderId="5" xfId="5" applyNumberFormat="1" applyFill="1" applyBorder="1" applyAlignment="1">
      <alignment horizontal="right" wrapText="1"/>
    </xf>
    <xf numFmtId="164" fontId="29" fillId="0" borderId="10" xfId="5" applyNumberFormat="1" applyFill="1" applyBorder="1" applyAlignment="1">
      <alignment horizontal="right" wrapText="1"/>
    </xf>
    <xf numFmtId="3" fontId="29" fillId="0" borderId="7" xfId="5" applyNumberFormat="1" applyFill="1" applyBorder="1"/>
    <xf numFmtId="171" fontId="29" fillId="0" borderId="23" xfId="5" applyNumberFormat="1" applyFill="1" applyBorder="1"/>
    <xf numFmtId="3" fontId="29" fillId="0" borderId="26" xfId="5" applyNumberFormat="1" applyFill="1" applyBorder="1"/>
    <xf numFmtId="171" fontId="29" fillId="0" borderId="0" xfId="5" applyNumberFormat="1" applyFill="1"/>
    <xf numFmtId="3" fontId="27" fillId="0" borderId="5" xfId="4" applyNumberFormat="1" applyFill="1" applyBorder="1" applyAlignment="1">
      <alignment horizontal="right" wrapText="1"/>
    </xf>
    <xf numFmtId="164" fontId="27" fillId="0" borderId="10" xfId="4" applyNumberFormat="1" applyFill="1" applyBorder="1" applyAlignment="1">
      <alignment horizontal="right" wrapText="1"/>
    </xf>
    <xf numFmtId="3" fontId="27" fillId="0" borderId="7" xfId="4" applyNumberFormat="1" applyFill="1" applyBorder="1"/>
    <xf numFmtId="171" fontId="27" fillId="0" borderId="23" xfId="4" applyNumberFormat="1" applyFill="1" applyBorder="1"/>
    <xf numFmtId="3" fontId="27" fillId="0" borderId="26" xfId="4" applyNumberFormat="1" applyFill="1" applyBorder="1"/>
    <xf numFmtId="171" fontId="27" fillId="0" borderId="0" xfId="4" applyNumberFormat="1" applyFill="1"/>
    <xf numFmtId="167" fontId="1" fillId="0" borderId="4" xfId="3" applyNumberFormat="1" applyFont="1" applyFill="1" applyBorder="1"/>
    <xf numFmtId="3" fontId="1" fillId="0" borderId="7" xfId="0" applyNumberFormat="1" applyFont="1" applyFill="1" applyBorder="1"/>
    <xf numFmtId="171" fontId="1" fillId="0" borderId="23" xfId="0" applyNumberFormat="1" applyFont="1" applyFill="1" applyBorder="1"/>
    <xf numFmtId="167" fontId="1" fillId="0" borderId="22" xfId="3" applyNumberFormat="1" applyFont="1" applyFill="1" applyBorder="1"/>
    <xf numFmtId="3" fontId="1" fillId="0" borderId="26" xfId="0" applyNumberFormat="1" applyFont="1" applyFill="1" applyBorder="1"/>
    <xf numFmtId="171" fontId="1" fillId="0" borderId="0" xfId="0" applyNumberFormat="1" applyFont="1" applyFill="1"/>
    <xf numFmtId="164" fontId="29" fillId="0" borderId="12" xfId="5" applyNumberFormat="1" applyFill="1" applyBorder="1" applyAlignment="1">
      <alignment horizontal="right" wrapText="1"/>
    </xf>
    <xf numFmtId="7" fontId="29" fillId="0" borderId="10" xfId="5" applyNumberFormat="1" applyFill="1" applyBorder="1" applyAlignment="1">
      <alignment horizontal="right" wrapText="1"/>
    </xf>
    <xf numFmtId="3" fontId="29" fillId="0" borderId="16" xfId="5" applyNumberFormat="1" applyFill="1" applyBorder="1" applyAlignment="1">
      <alignment horizontal="right" wrapText="1"/>
    </xf>
    <xf numFmtId="3" fontId="8" fillId="0" borderId="7" xfId="0" applyNumberFormat="1" applyFont="1" applyFill="1" applyBorder="1"/>
    <xf numFmtId="3" fontId="8" fillId="0" borderId="27" xfId="0" applyNumberFormat="1" applyFont="1" applyFill="1" applyBorder="1"/>
    <xf numFmtId="3" fontId="9" fillId="0" borderId="4" xfId="0" applyNumberFormat="1" applyFont="1" applyFill="1" applyBorder="1"/>
    <xf numFmtId="164" fontId="9" fillId="0" borderId="4" xfId="0" applyNumberFormat="1" applyFont="1" applyFill="1" applyBorder="1"/>
    <xf numFmtId="3" fontId="9" fillId="0" borderId="22" xfId="0" applyNumberFormat="1" applyFont="1" applyFill="1" applyBorder="1"/>
    <xf numFmtId="3" fontId="8" fillId="0" borderId="0" xfId="0" applyNumberFormat="1" applyFont="1" applyFill="1"/>
    <xf numFmtId="164" fontId="8" fillId="0" borderId="0" xfId="0" applyNumberFormat="1" applyFont="1" applyFill="1"/>
    <xf numFmtId="164" fontId="11" fillId="0" borderId="28" xfId="0" applyNumberFormat="1" applyFont="1" applyFill="1" applyBorder="1"/>
    <xf numFmtId="3" fontId="1" fillId="0" borderId="28" xfId="0" applyNumberFormat="1" applyFont="1" applyFill="1" applyBorder="1"/>
    <xf numFmtId="164" fontId="1" fillId="0" borderId="28" xfId="0" applyNumberFormat="1" applyFont="1" applyFill="1" applyBorder="1"/>
    <xf numFmtId="3" fontId="8" fillId="0" borderId="29" xfId="0" applyNumberFormat="1" applyFont="1" applyFill="1" applyBorder="1"/>
    <xf numFmtId="164" fontId="11" fillId="0" borderId="0" xfId="0" applyNumberFormat="1" applyFont="1" applyFill="1" applyBorder="1"/>
    <xf numFmtId="3" fontId="1" fillId="0" borderId="0" xfId="0" applyNumberFormat="1" applyFont="1" applyFill="1" applyBorder="1"/>
    <xf numFmtId="164" fontId="1" fillId="0" borderId="0" xfId="0" applyNumberFormat="1" applyFont="1" applyFill="1" applyBorder="1"/>
    <xf numFmtId="164" fontId="11" fillId="0" borderId="30" xfId="0" applyNumberFormat="1" applyFont="1" applyFill="1" applyBorder="1"/>
    <xf numFmtId="3" fontId="29" fillId="0" borderId="7" xfId="5" applyNumberFormat="1" applyFill="1" applyBorder="1" applyAlignment="1">
      <alignment horizontal="right" wrapText="1"/>
    </xf>
    <xf numFmtId="3" fontId="29" fillId="0" borderId="31" xfId="5" applyNumberFormat="1" applyFill="1" applyBorder="1"/>
    <xf numFmtId="164" fontId="29" fillId="0" borderId="0" xfId="5" applyNumberFormat="1" applyFill="1" applyBorder="1"/>
    <xf numFmtId="3" fontId="29" fillId="0" borderId="27" xfId="5" applyNumberFormat="1" applyFill="1" applyBorder="1" applyAlignment="1">
      <alignment horizontal="right" wrapText="1"/>
    </xf>
    <xf numFmtId="3" fontId="27" fillId="0" borderId="7" xfId="4" applyNumberFormat="1" applyFill="1" applyBorder="1" applyAlignment="1">
      <alignment horizontal="right" wrapText="1"/>
    </xf>
    <xf numFmtId="3" fontId="27" fillId="0" borderId="31" xfId="4" applyNumberFormat="1" applyFill="1" applyBorder="1"/>
    <xf numFmtId="164" fontId="27" fillId="0" borderId="0" xfId="4" applyNumberFormat="1" applyFill="1" applyBorder="1"/>
    <xf numFmtId="3" fontId="27" fillId="0" borderId="27" xfId="4" applyNumberFormat="1" applyFill="1" applyBorder="1" applyAlignment="1">
      <alignment horizontal="right" wrapText="1"/>
    </xf>
    <xf numFmtId="3" fontId="29" fillId="0" borderId="0" xfId="5" applyNumberFormat="1" applyFill="1"/>
    <xf numFmtId="3" fontId="1" fillId="0" borderId="31" xfId="0" applyNumberFormat="1" applyFont="1" applyFill="1" applyBorder="1"/>
    <xf numFmtId="3" fontId="9" fillId="0" borderId="16" xfId="0" applyNumberFormat="1" applyFont="1" applyFill="1" applyBorder="1"/>
    <xf numFmtId="3" fontId="9" fillId="0" borderId="18" xfId="0" applyNumberFormat="1" applyFont="1" applyFill="1" applyBorder="1"/>
    <xf numFmtId="0" fontId="1" fillId="0" borderId="32" xfId="0" applyFont="1" applyFill="1" applyBorder="1" applyAlignment="1">
      <alignment horizontal="left" wrapText="1"/>
    </xf>
    <xf numFmtId="3" fontId="1" fillId="0" borderId="0" xfId="0" applyNumberFormat="1" applyFont="1" applyFill="1"/>
    <xf numFmtId="0" fontId="1" fillId="0" borderId="23" xfId="0" applyFont="1" applyFill="1" applyBorder="1"/>
    <xf numFmtId="3" fontId="12" fillId="0" borderId="0" xfId="0" applyNumberFormat="1" applyFont="1" applyFill="1"/>
    <xf numFmtId="164" fontId="12" fillId="0" borderId="0" xfId="0" applyNumberFormat="1" applyFont="1" applyFill="1"/>
    <xf numFmtId="3" fontId="12" fillId="0" borderId="29" xfId="0" applyNumberFormat="1" applyFont="1" applyFill="1" applyBorder="1"/>
    <xf numFmtId="0" fontId="13" fillId="0" borderId="4" xfId="0" applyFont="1" applyFill="1" applyBorder="1" applyAlignment="1">
      <alignment horizontal="left" wrapText="1"/>
    </xf>
    <xf numFmtId="168" fontId="13" fillId="0" borderId="4" xfId="0" applyNumberFormat="1" applyFont="1" applyFill="1" applyBorder="1"/>
    <xf numFmtId="165" fontId="13" fillId="0" borderId="4" xfId="0" applyNumberFormat="1" applyFont="1" applyFill="1" applyBorder="1"/>
    <xf numFmtId="3" fontId="30" fillId="0" borderId="4" xfId="5" applyNumberFormat="1" applyFont="1" applyFill="1" applyBorder="1" applyAlignment="1">
      <alignment horizontal="right" wrapText="1"/>
    </xf>
    <xf numFmtId="7" fontId="30" fillId="0" borderId="4" xfId="5" applyNumberFormat="1" applyFont="1" applyFill="1" applyBorder="1" applyAlignment="1">
      <alignment horizontal="right" wrapText="1"/>
    </xf>
    <xf numFmtId="0" fontId="13" fillId="0" borderId="4" xfId="0" applyFont="1" applyFill="1" applyBorder="1"/>
    <xf numFmtId="171" fontId="30" fillId="0" borderId="4" xfId="5" applyNumberFormat="1" applyFont="1" applyFill="1" applyBorder="1"/>
    <xf numFmtId="0" fontId="12" fillId="2" borderId="4" xfId="0" applyFont="1" applyFill="1" applyBorder="1" applyAlignment="1">
      <alignment horizontal="center"/>
    </xf>
    <xf numFmtId="0" fontId="12" fillId="0" borderId="4" xfId="0" applyFont="1" applyBorder="1"/>
    <xf numFmtId="0" fontId="12" fillId="0" borderId="4" xfId="0" applyFont="1" applyFill="1" applyBorder="1"/>
    <xf numFmtId="0" fontId="8" fillId="0" borderId="4" xfId="0" applyFont="1" applyFill="1" applyBorder="1" applyAlignment="1">
      <alignment horizontal="left" wrapText="1"/>
    </xf>
    <xf numFmtId="168" fontId="8" fillId="0" borderId="4" xfId="0" applyNumberFormat="1" applyFont="1" applyFill="1" applyBorder="1"/>
    <xf numFmtId="165" fontId="8" fillId="0" borderId="4" xfId="0" applyNumberFormat="1" applyFont="1" applyFill="1" applyBorder="1"/>
    <xf numFmtId="3" fontId="31" fillId="0" borderId="4" xfId="5" applyNumberFormat="1" applyFont="1" applyFill="1" applyBorder="1" applyAlignment="1">
      <alignment horizontal="right" wrapText="1"/>
    </xf>
    <xf numFmtId="164" fontId="31" fillId="0" borderId="4" xfId="5" applyNumberFormat="1" applyFont="1" applyFill="1" applyBorder="1" applyAlignment="1">
      <alignment horizontal="right" wrapText="1"/>
    </xf>
    <xf numFmtId="3" fontId="31" fillId="0" borderId="4" xfId="5" applyNumberFormat="1" applyFont="1" applyFill="1" applyBorder="1"/>
    <xf numFmtId="164" fontId="31" fillId="0" borderId="4" xfId="5" applyNumberFormat="1" applyFont="1" applyFill="1" applyBorder="1"/>
    <xf numFmtId="171" fontId="31" fillId="0" borderId="4" xfId="5" applyNumberFormat="1" applyFont="1" applyFill="1" applyBorder="1"/>
    <xf numFmtId="0" fontId="8" fillId="0" borderId="4" xfId="0" applyFont="1" applyBorder="1"/>
    <xf numFmtId="3" fontId="31" fillId="0" borderId="4" xfId="4" applyNumberFormat="1" applyFont="1" applyFill="1" applyBorder="1" applyAlignment="1">
      <alignment horizontal="right" wrapText="1"/>
    </xf>
    <xf numFmtId="164" fontId="31" fillId="0" borderId="4" xfId="4" applyNumberFormat="1" applyFont="1" applyFill="1" applyBorder="1" applyAlignment="1">
      <alignment horizontal="right" wrapText="1"/>
    </xf>
    <xf numFmtId="0" fontId="8" fillId="0" borderId="4" xfId="0" applyFont="1" applyFill="1" applyBorder="1"/>
    <xf numFmtId="7" fontId="31" fillId="0" borderId="4" xfId="5" applyNumberFormat="1" applyFont="1" applyFill="1" applyBorder="1" applyAlignment="1">
      <alignment horizontal="right" wrapText="1"/>
    </xf>
    <xf numFmtId="38" fontId="8" fillId="0" borderId="4" xfId="0" applyNumberFormat="1" applyFont="1" applyFill="1" applyBorder="1"/>
    <xf numFmtId="38" fontId="31" fillId="0" borderId="4" xfId="5" applyNumberFormat="1" applyFont="1" applyFill="1" applyBorder="1" applyAlignment="1">
      <alignment horizontal="right" wrapText="1"/>
    </xf>
    <xf numFmtId="0" fontId="13" fillId="0" borderId="4" xfId="0" applyFont="1" applyBorder="1"/>
    <xf numFmtId="171" fontId="8" fillId="0" borderId="4" xfId="0" applyNumberFormat="1" applyFont="1" applyFill="1" applyBorder="1"/>
    <xf numFmtId="7" fontId="31" fillId="0" borderId="4" xfId="4" applyNumberFormat="1" applyFont="1" applyFill="1" applyBorder="1" applyAlignment="1">
      <alignment horizontal="right" wrapText="1"/>
    </xf>
    <xf numFmtId="3" fontId="31" fillId="0" borderId="4" xfId="4" applyNumberFormat="1" applyFont="1" applyFill="1" applyBorder="1"/>
    <xf numFmtId="164" fontId="31" fillId="0" borderId="4" xfId="4" applyNumberFormat="1" applyFont="1" applyFill="1" applyBorder="1"/>
    <xf numFmtId="171" fontId="31" fillId="0" borderId="4" xfId="4" applyNumberFormat="1" applyFont="1" applyFill="1" applyBorder="1"/>
    <xf numFmtId="3" fontId="32" fillId="0" borderId="4" xfId="0" applyNumberFormat="1" applyFont="1" applyBorder="1"/>
    <xf numFmtId="0" fontId="13" fillId="0" borderId="4" xfId="0" applyFont="1" applyBorder="1" applyAlignment="1">
      <alignment horizontal="right"/>
    </xf>
    <xf numFmtId="0" fontId="32" fillId="0" borderId="4" xfId="0" applyFont="1" applyBorder="1"/>
    <xf numFmtId="164" fontId="32" fillId="0" borderId="4" xfId="0" applyNumberFormat="1" applyFont="1" applyBorder="1"/>
    <xf numFmtId="168" fontId="32" fillId="0" borderId="4" xfId="0" applyNumberFormat="1" applyFont="1" applyFill="1" applyBorder="1"/>
    <xf numFmtId="164" fontId="32" fillId="0" borderId="4" xfId="0" applyNumberFormat="1" applyFont="1" applyFill="1" applyBorder="1"/>
    <xf numFmtId="165" fontId="32" fillId="0" borderId="4" xfId="0" applyNumberFormat="1" applyFont="1" applyFill="1" applyBorder="1"/>
    <xf numFmtId="3" fontId="32" fillId="0" borderId="4" xfId="0" applyNumberFormat="1" applyFont="1" applyFill="1" applyBorder="1"/>
    <xf numFmtId="0" fontId="32" fillId="0" borderId="4" xfId="0" applyFont="1" applyFill="1" applyBorder="1"/>
    <xf numFmtId="3" fontId="12" fillId="3" borderId="4" xfId="0" applyNumberFormat="1" applyFont="1" applyFill="1" applyBorder="1" applyAlignment="1">
      <alignment horizontal="center"/>
    </xf>
    <xf numFmtId="164" fontId="12" fillId="3" borderId="4" xfId="0" applyNumberFormat="1" applyFont="1" applyFill="1" applyBorder="1" applyAlignment="1">
      <alignment horizontal="center"/>
    </xf>
    <xf numFmtId="3" fontId="8" fillId="3" borderId="4" xfId="0" applyNumberFormat="1" applyFont="1" applyFill="1" applyBorder="1"/>
    <xf numFmtId="164" fontId="8" fillId="3" borderId="4" xfId="0" applyNumberFormat="1" applyFont="1" applyFill="1" applyBorder="1"/>
    <xf numFmtId="0" fontId="13" fillId="3" borderId="4" xfId="0" applyFont="1" applyFill="1" applyBorder="1"/>
    <xf numFmtId="3" fontId="13" fillId="3" borderId="4" xfId="0" applyNumberFormat="1" applyFont="1" applyFill="1" applyBorder="1"/>
    <xf numFmtId="164" fontId="13" fillId="3" borderId="4" xfId="0" applyNumberFormat="1" applyFont="1" applyFill="1" applyBorder="1"/>
    <xf numFmtId="0" fontId="8" fillId="3" borderId="4" xfId="0" applyFont="1" applyFill="1" applyBorder="1"/>
    <xf numFmtId="3" fontId="32" fillId="3" borderId="4" xfId="0" applyNumberFormat="1" applyFont="1" applyFill="1" applyBorder="1"/>
    <xf numFmtId="164" fontId="32" fillId="3" borderId="4" xfId="0" applyNumberFormat="1" applyFont="1" applyFill="1" applyBorder="1"/>
    <xf numFmtId="3" fontId="31" fillId="3" borderId="4" xfId="5" applyNumberFormat="1" applyFont="1" applyFill="1" applyBorder="1"/>
    <xf numFmtId="164" fontId="31" fillId="3" borderId="4" xfId="5" applyNumberFormat="1" applyFont="1" applyFill="1" applyBorder="1"/>
    <xf numFmtId="3" fontId="30" fillId="3" borderId="4" xfId="5" applyNumberFormat="1" applyFont="1" applyFill="1" applyBorder="1" applyAlignment="1">
      <alignment horizontal="right" wrapText="1"/>
    </xf>
    <xf numFmtId="7" fontId="30" fillId="3" borderId="4" xfId="5" applyNumberFormat="1" applyFont="1" applyFill="1" applyBorder="1" applyAlignment="1">
      <alignment horizontal="right" wrapText="1"/>
    </xf>
    <xf numFmtId="3" fontId="9" fillId="3" borderId="4" xfId="0" applyNumberFormat="1" applyFont="1" applyFill="1" applyBorder="1"/>
    <xf numFmtId="0" fontId="32" fillId="3" borderId="4" xfId="0" applyFont="1" applyFill="1" applyBorder="1"/>
    <xf numFmtId="3" fontId="12" fillId="3" borderId="4" xfId="0" applyNumberFormat="1" applyFont="1" applyFill="1" applyBorder="1"/>
    <xf numFmtId="164" fontId="12" fillId="3" borderId="4" xfId="0" applyNumberFormat="1" applyFont="1" applyFill="1" applyBorder="1"/>
    <xf numFmtId="0" fontId="33" fillId="6" borderId="4" xfId="6" applyBorder="1" applyAlignment="1">
      <alignment horizontal="left" wrapText="1"/>
    </xf>
    <xf numFmtId="0" fontId="33" fillId="6" borderId="4" xfId="6" applyBorder="1" applyAlignment="1">
      <alignment horizontal="left"/>
    </xf>
  </cellXfs>
  <cellStyles count="7">
    <cellStyle name="Bad" xfId="6" builtinId="27"/>
    <cellStyle name="Comma" xfId="3" builtinId="3"/>
    <cellStyle name="Currency" xfId="1" builtinId="4"/>
    <cellStyle name="Good" xfId="5" builtinId="26"/>
    <cellStyle name="Neutral" xfId="4" builtinId="28"/>
    <cellStyle name="Normal" xfId="0" builtinId="0"/>
    <cellStyle name="Percent" xfId="2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0"/>
  <sheetViews>
    <sheetView zoomScaleNormal="100" workbookViewId="0"/>
  </sheetViews>
  <sheetFormatPr defaultRowHeight="12.75" x14ac:dyDescent="0.2"/>
  <cols>
    <col min="1" max="1" width="20.5703125" customWidth="1"/>
    <col min="2" max="2" width="11.42578125" style="1" customWidth="1"/>
    <col min="3" max="3" width="13.85546875" style="1" customWidth="1"/>
    <col min="4" max="4" width="12.85546875" style="2" customWidth="1"/>
    <col min="5" max="5" width="12.28515625" style="2" customWidth="1"/>
    <col min="6" max="6" width="15.5703125" style="2" customWidth="1"/>
    <col min="7" max="7" width="13.42578125" customWidth="1"/>
    <col min="8" max="8" width="14" style="1" customWidth="1"/>
    <col min="9" max="9" width="12" customWidth="1"/>
    <col min="10" max="10" width="37" bestFit="1" customWidth="1"/>
    <col min="11" max="11" width="14" style="25" customWidth="1"/>
    <col min="12" max="12" width="14" style="26" customWidth="1"/>
    <col min="13" max="13" width="12.28515625" style="2" customWidth="1"/>
    <col min="14" max="14" width="15.5703125" style="2" customWidth="1"/>
    <col min="15" max="15" width="13.42578125" customWidth="1"/>
  </cols>
  <sheetData>
    <row r="1" spans="1:15" ht="13.5" customHeight="1" x14ac:dyDescent="0.2">
      <c r="A1" s="5" t="s">
        <v>0</v>
      </c>
      <c r="B1" s="19" t="s">
        <v>66</v>
      </c>
      <c r="C1" s="17" t="s">
        <v>67</v>
      </c>
      <c r="D1" s="22" t="s">
        <v>68</v>
      </c>
      <c r="E1" s="6" t="s">
        <v>60</v>
      </c>
      <c r="F1" s="6" t="s">
        <v>69</v>
      </c>
      <c r="G1" s="3" t="s">
        <v>61</v>
      </c>
      <c r="H1" s="4" t="s">
        <v>62</v>
      </c>
      <c r="I1" s="36" t="s">
        <v>63</v>
      </c>
      <c r="J1" s="40" t="s">
        <v>79</v>
      </c>
      <c r="K1" s="41" t="s">
        <v>80</v>
      </c>
      <c r="L1" s="42" t="s">
        <v>103</v>
      </c>
      <c r="M1" s="43" t="s">
        <v>60</v>
      </c>
      <c r="N1" s="43" t="s">
        <v>69</v>
      </c>
      <c r="O1" s="43" t="s">
        <v>61</v>
      </c>
    </row>
    <row r="2" spans="1:15" ht="13.5" customHeight="1" x14ac:dyDescent="0.2">
      <c r="A2" s="7" t="s">
        <v>71</v>
      </c>
      <c r="B2" s="20">
        <v>419</v>
      </c>
      <c r="C2" s="24">
        <v>985183</v>
      </c>
      <c r="D2" s="23">
        <v>7900.59</v>
      </c>
      <c r="E2" s="8">
        <f>C2*19.9/5000</f>
        <v>3921.0283399999998</v>
      </c>
      <c r="F2" s="9">
        <v>6819.02</v>
      </c>
      <c r="G2" s="10">
        <f>SUM(D2:F2)</f>
        <v>18640.638340000001</v>
      </c>
      <c r="H2" s="11">
        <f>C2/B2</f>
        <v>2351.272076372315</v>
      </c>
      <c r="I2" s="37">
        <f>G2/B2</f>
        <v>44.488396992840102</v>
      </c>
      <c r="J2" s="44" t="s">
        <v>71</v>
      </c>
      <c r="K2" s="32">
        <v>985183</v>
      </c>
      <c r="L2" s="35">
        <v>7900.59</v>
      </c>
      <c r="M2" s="8">
        <f t="shared" ref="M2:M7" si="0">K2*19.9/5000</f>
        <v>3921.0283399999998</v>
      </c>
      <c r="N2" s="9">
        <v>6819.02</v>
      </c>
      <c r="O2" s="10">
        <f t="shared" ref="O2:O14" si="1">SUM(L2:N2)</f>
        <v>18640.638340000001</v>
      </c>
    </row>
    <row r="3" spans="1:15" ht="13.5" customHeight="1" x14ac:dyDescent="0.2">
      <c r="A3" s="7" t="s">
        <v>1</v>
      </c>
      <c r="B3" s="20">
        <v>5186</v>
      </c>
      <c r="C3" s="24">
        <v>9573960</v>
      </c>
      <c r="D3" s="23">
        <v>72303.16</v>
      </c>
      <c r="E3" s="8">
        <f>C3*19.9/5000</f>
        <v>38104.360800000002</v>
      </c>
      <c r="F3" s="9">
        <v>71457.149999999994</v>
      </c>
      <c r="G3" s="10">
        <f>SUM(D3:F3)</f>
        <v>181864.67079999999</v>
      </c>
      <c r="H3" s="11">
        <f>C3/B3</f>
        <v>1846.1164674122638</v>
      </c>
      <c r="I3" s="37">
        <f t="shared" ref="I3:I66" si="2">G3/B3</f>
        <v>35.06839005013498</v>
      </c>
      <c r="J3" s="44" t="s">
        <v>1</v>
      </c>
      <c r="K3" s="32">
        <v>9573960</v>
      </c>
      <c r="L3" s="35">
        <v>72303.16</v>
      </c>
      <c r="M3" s="8">
        <f t="shared" si="0"/>
        <v>38104.360800000002</v>
      </c>
      <c r="N3" s="9">
        <v>71457.149999999994</v>
      </c>
      <c r="O3" s="10">
        <f t="shared" si="1"/>
        <v>181864.67079999999</v>
      </c>
    </row>
    <row r="4" spans="1:15" ht="13.5" customHeight="1" x14ac:dyDescent="0.2">
      <c r="A4" s="7" t="s">
        <v>2</v>
      </c>
      <c r="B4" s="20">
        <v>3534</v>
      </c>
      <c r="C4" s="24">
        <v>6349294</v>
      </c>
      <c r="D4" s="23">
        <v>45926.73</v>
      </c>
      <c r="E4" s="8">
        <f t="shared" ref="E4:E70" si="3">C4*19.9/5000</f>
        <v>25270.190119999999</v>
      </c>
      <c r="F4" s="9">
        <v>47165.38</v>
      </c>
      <c r="G4" s="10">
        <f t="shared" ref="G4:G70" si="4">SUM(D4:F4)</f>
        <v>118362.30012</v>
      </c>
      <c r="H4" s="11">
        <f t="shared" ref="H4:H70" si="5">C4/B4</f>
        <v>1796.631013016412</v>
      </c>
      <c r="I4" s="37">
        <f t="shared" si="2"/>
        <v>33.492444855687609</v>
      </c>
      <c r="J4" s="44" t="s">
        <v>81</v>
      </c>
      <c r="K4" s="32">
        <v>812180</v>
      </c>
      <c r="L4" s="35">
        <v>6253.79</v>
      </c>
      <c r="M4" s="8">
        <f t="shared" si="0"/>
        <v>3232.4763999999996</v>
      </c>
      <c r="N4" s="9">
        <v>16863.07</v>
      </c>
      <c r="O4" s="10">
        <f t="shared" si="1"/>
        <v>26349.3364</v>
      </c>
    </row>
    <row r="5" spans="1:15" ht="13.5" customHeight="1" x14ac:dyDescent="0.2">
      <c r="A5" s="7" t="s">
        <v>3</v>
      </c>
      <c r="B5" s="20">
        <v>1236</v>
      </c>
      <c r="C5" s="24">
        <v>2357016</v>
      </c>
      <c r="D5" s="23">
        <v>20881.09</v>
      </c>
      <c r="E5" s="8">
        <f t="shared" si="3"/>
        <v>9380.9236799999999</v>
      </c>
      <c r="F5" s="9">
        <v>19796.990000000002</v>
      </c>
      <c r="G5" s="10">
        <f t="shared" si="4"/>
        <v>50059.003680000002</v>
      </c>
      <c r="H5" s="11">
        <f t="shared" si="5"/>
        <v>1906.9708737864078</v>
      </c>
      <c r="I5" s="37">
        <f t="shared" si="2"/>
        <v>40.500812038834951</v>
      </c>
      <c r="J5" s="44" t="s">
        <v>2</v>
      </c>
      <c r="K5" s="32">
        <v>6349294</v>
      </c>
      <c r="L5" s="35">
        <v>45926.73</v>
      </c>
      <c r="M5" s="8">
        <f t="shared" si="0"/>
        <v>25270.190119999999</v>
      </c>
      <c r="N5" s="9">
        <v>47165.38</v>
      </c>
      <c r="O5" s="10">
        <f t="shared" si="1"/>
        <v>118362.30012</v>
      </c>
    </row>
    <row r="6" spans="1:15" ht="13.5" customHeight="1" x14ac:dyDescent="0.2">
      <c r="A6" s="7" t="s">
        <v>72</v>
      </c>
      <c r="B6" s="20">
        <v>1757</v>
      </c>
      <c r="C6" s="24">
        <v>4612864</v>
      </c>
      <c r="D6" s="23">
        <v>32823</v>
      </c>
      <c r="E6" s="8">
        <f t="shared" si="3"/>
        <v>18359.19872</v>
      </c>
      <c r="F6" s="9">
        <v>23975.53</v>
      </c>
      <c r="G6" s="10">
        <f t="shared" si="4"/>
        <v>75157.728719999999</v>
      </c>
      <c r="H6" s="11">
        <f t="shared" si="5"/>
        <v>2625.4206033010814</v>
      </c>
      <c r="I6" s="37">
        <f t="shared" si="2"/>
        <v>42.776168878770633</v>
      </c>
      <c r="J6" s="44" t="s">
        <v>3</v>
      </c>
      <c r="K6" s="32">
        <v>2357016</v>
      </c>
      <c r="L6" s="35">
        <v>20881.09</v>
      </c>
      <c r="M6" s="8">
        <f t="shared" si="0"/>
        <v>9380.9236799999999</v>
      </c>
      <c r="N6" s="9">
        <v>19796.990000000002</v>
      </c>
      <c r="O6" s="10">
        <f t="shared" si="1"/>
        <v>50059.003680000002</v>
      </c>
    </row>
    <row r="7" spans="1:15" ht="13.5" customHeight="1" x14ac:dyDescent="0.2">
      <c r="A7" s="7" t="s">
        <v>4</v>
      </c>
      <c r="B7" s="20">
        <v>1340</v>
      </c>
      <c r="C7" s="24">
        <v>3017286</v>
      </c>
      <c r="D7" s="23">
        <v>26064.97</v>
      </c>
      <c r="E7" s="8">
        <f>C7*19.9/5000</f>
        <v>12008.798279999999</v>
      </c>
      <c r="F7" s="9">
        <v>16600.009999999998</v>
      </c>
      <c r="G7" s="10">
        <f>SUM(D7:F7)</f>
        <v>54673.778279999999</v>
      </c>
      <c r="H7" s="11">
        <f>C7/B7</f>
        <v>2251.7059701492535</v>
      </c>
      <c r="I7" s="37">
        <f t="shared" si="2"/>
        <v>40.801327074626862</v>
      </c>
      <c r="J7" s="44" t="s">
        <v>72</v>
      </c>
      <c r="K7" s="32">
        <v>4612864</v>
      </c>
      <c r="L7" s="35">
        <v>32823</v>
      </c>
      <c r="M7" s="8">
        <f t="shared" si="0"/>
        <v>18359.19872</v>
      </c>
      <c r="N7" s="9">
        <v>23975.53</v>
      </c>
      <c r="O7" s="10">
        <f t="shared" si="1"/>
        <v>75157.728719999999</v>
      </c>
    </row>
    <row r="8" spans="1:15" ht="13.5" customHeight="1" x14ac:dyDescent="0.2">
      <c r="A8" s="7" t="s">
        <v>5</v>
      </c>
      <c r="B8" s="20">
        <v>2625</v>
      </c>
      <c r="C8" s="24">
        <v>6736774</v>
      </c>
      <c r="D8" s="23">
        <v>60944</v>
      </c>
      <c r="E8" s="8">
        <f t="shared" si="3"/>
        <v>26812.360519999998</v>
      </c>
      <c r="F8" s="9">
        <v>22446.7</v>
      </c>
      <c r="G8" s="10">
        <f t="shared" si="4"/>
        <v>110203.06052</v>
      </c>
      <c r="H8" s="11">
        <f t="shared" si="5"/>
        <v>2566.3900952380955</v>
      </c>
      <c r="I8" s="37">
        <f t="shared" si="2"/>
        <v>41.982118293333336</v>
      </c>
      <c r="J8" s="44" t="s">
        <v>82</v>
      </c>
      <c r="K8" s="32">
        <v>268784</v>
      </c>
      <c r="L8" s="35">
        <v>1952.41</v>
      </c>
      <c r="M8" s="8">
        <f t="shared" ref="M8:M14" si="6">K8*19.9/5000</f>
        <v>1069.7603199999999</v>
      </c>
      <c r="N8" s="9">
        <v>2185.9</v>
      </c>
      <c r="O8" s="10">
        <f t="shared" si="1"/>
        <v>5208.0703200000007</v>
      </c>
    </row>
    <row r="9" spans="1:15" ht="13.5" customHeight="1" x14ac:dyDescent="0.2">
      <c r="A9" s="7" t="s">
        <v>6</v>
      </c>
      <c r="B9" s="20">
        <v>468</v>
      </c>
      <c r="C9" s="24">
        <v>538534</v>
      </c>
      <c r="D9" s="23">
        <v>4625.49</v>
      </c>
      <c r="E9" s="8">
        <f t="shared" si="3"/>
        <v>2143.3653199999999</v>
      </c>
      <c r="F9" s="9">
        <v>8364.01</v>
      </c>
      <c r="G9" s="10">
        <f t="shared" si="4"/>
        <v>15132.865320000001</v>
      </c>
      <c r="H9" s="11">
        <f t="shared" si="5"/>
        <v>1150.7136752136753</v>
      </c>
      <c r="I9" s="37">
        <f t="shared" si="2"/>
        <v>32.335182307692307</v>
      </c>
      <c r="J9" s="44" t="s">
        <v>83</v>
      </c>
      <c r="K9" s="32">
        <v>118644</v>
      </c>
      <c r="L9" s="35">
        <v>1619.49</v>
      </c>
      <c r="M9" s="8">
        <f t="shared" si="6"/>
        <v>472.2031199999999</v>
      </c>
      <c r="N9" s="9">
        <v>0</v>
      </c>
      <c r="O9" s="10">
        <f t="shared" si="1"/>
        <v>2091.6931199999999</v>
      </c>
    </row>
    <row r="10" spans="1:15" ht="13.5" customHeight="1" x14ac:dyDescent="0.2">
      <c r="A10" s="7" t="s">
        <v>7</v>
      </c>
      <c r="B10" s="20">
        <v>1150</v>
      </c>
      <c r="C10" s="24">
        <v>2139163</v>
      </c>
      <c r="D10" s="23">
        <v>15002.88</v>
      </c>
      <c r="E10" s="8">
        <f t="shared" si="3"/>
        <v>8513.8687399999999</v>
      </c>
      <c r="F10" s="9">
        <v>19863.48</v>
      </c>
      <c r="G10" s="10">
        <f t="shared" si="4"/>
        <v>43380.228739999999</v>
      </c>
      <c r="H10" s="11">
        <f t="shared" si="5"/>
        <v>1860.1417391304349</v>
      </c>
      <c r="I10" s="37">
        <f t="shared" si="2"/>
        <v>37.72193803478261</v>
      </c>
      <c r="J10" s="44" t="s">
        <v>4</v>
      </c>
      <c r="K10" s="32">
        <v>3017286</v>
      </c>
      <c r="L10" s="35">
        <v>26064.97</v>
      </c>
      <c r="M10" s="8">
        <f t="shared" si="6"/>
        <v>12008.798279999999</v>
      </c>
      <c r="N10" s="9">
        <v>16600.009999999998</v>
      </c>
      <c r="O10" s="10">
        <f t="shared" si="1"/>
        <v>54673.778279999999</v>
      </c>
    </row>
    <row r="11" spans="1:15" ht="13.5" customHeight="1" x14ac:dyDescent="0.2">
      <c r="A11" s="7" t="s">
        <v>8</v>
      </c>
      <c r="B11" s="20">
        <v>1042</v>
      </c>
      <c r="C11" s="24">
        <v>2320053</v>
      </c>
      <c r="D11" s="23">
        <v>18965.63</v>
      </c>
      <c r="E11" s="8">
        <f t="shared" si="3"/>
        <v>9233.8109399999994</v>
      </c>
      <c r="F11" s="9">
        <v>23052.67</v>
      </c>
      <c r="G11" s="10">
        <f t="shared" si="4"/>
        <v>51252.110939999999</v>
      </c>
      <c r="H11" s="11">
        <f t="shared" si="5"/>
        <v>2226.5383877159311</v>
      </c>
      <c r="I11" s="37">
        <f t="shared" si="2"/>
        <v>49.186286890595007</v>
      </c>
      <c r="J11" s="44" t="s">
        <v>84</v>
      </c>
      <c r="K11" s="32">
        <v>1842316</v>
      </c>
      <c r="L11" s="35">
        <v>14460.48</v>
      </c>
      <c r="M11" s="8">
        <f t="shared" si="6"/>
        <v>7332.4176799999996</v>
      </c>
      <c r="N11" s="9">
        <v>26598.99</v>
      </c>
      <c r="O11" s="10">
        <f t="shared" si="1"/>
        <v>48391.88768</v>
      </c>
    </row>
    <row r="12" spans="1:15" ht="13.5" customHeight="1" x14ac:dyDescent="0.2">
      <c r="A12" s="7" t="s">
        <v>9</v>
      </c>
      <c r="B12" s="20">
        <v>1245</v>
      </c>
      <c r="C12" s="24">
        <v>2924330</v>
      </c>
      <c r="D12" s="23">
        <v>21345.02</v>
      </c>
      <c r="E12" s="8">
        <f t="shared" si="3"/>
        <v>11638.833399999998</v>
      </c>
      <c r="F12" s="9">
        <v>31280.74</v>
      </c>
      <c r="G12" s="10">
        <f t="shared" si="4"/>
        <v>64264.593399999998</v>
      </c>
      <c r="H12" s="11">
        <f t="shared" si="5"/>
        <v>2348.859437751004</v>
      </c>
      <c r="I12" s="37">
        <f t="shared" si="2"/>
        <v>51.618147309236946</v>
      </c>
      <c r="J12" s="44" t="s">
        <v>5</v>
      </c>
      <c r="K12" s="32">
        <v>6736774</v>
      </c>
      <c r="L12" s="35">
        <v>60944</v>
      </c>
      <c r="M12" s="8">
        <f t="shared" si="6"/>
        <v>26812.360519999998</v>
      </c>
      <c r="N12" s="9">
        <v>22446.7</v>
      </c>
      <c r="O12" s="10">
        <f t="shared" si="1"/>
        <v>110203.06052</v>
      </c>
    </row>
    <row r="13" spans="1:15" ht="13.5" customHeight="1" x14ac:dyDescent="0.2">
      <c r="A13" s="7" t="s">
        <v>10</v>
      </c>
      <c r="B13" s="20">
        <v>210</v>
      </c>
      <c r="C13" s="24">
        <v>642086</v>
      </c>
      <c r="D13" s="23">
        <v>4884.3100000000004</v>
      </c>
      <c r="E13" s="8">
        <f t="shared" si="3"/>
        <v>2555.5022799999997</v>
      </c>
      <c r="F13" s="9">
        <v>7636.85</v>
      </c>
      <c r="G13" s="10">
        <f t="shared" si="4"/>
        <v>15076.66228</v>
      </c>
      <c r="H13" s="11">
        <f t="shared" si="5"/>
        <v>3057.5523809523811</v>
      </c>
      <c r="I13" s="37">
        <f t="shared" si="2"/>
        <v>71.7936299047619</v>
      </c>
      <c r="J13" s="44" t="s">
        <v>6</v>
      </c>
      <c r="K13" s="32">
        <v>538534</v>
      </c>
      <c r="L13" s="35">
        <v>4625.49</v>
      </c>
      <c r="M13" s="8">
        <f t="shared" si="6"/>
        <v>2143.3653199999999</v>
      </c>
      <c r="N13" s="9">
        <v>8364.01</v>
      </c>
      <c r="O13" s="10">
        <f t="shared" si="1"/>
        <v>15132.865320000001</v>
      </c>
    </row>
    <row r="14" spans="1:15" ht="13.5" customHeight="1" x14ac:dyDescent="0.2">
      <c r="A14" s="7" t="s">
        <v>11</v>
      </c>
      <c r="B14" s="20">
        <v>4666</v>
      </c>
      <c r="C14" s="24">
        <v>13327017</v>
      </c>
      <c r="D14" s="23">
        <v>114855.96</v>
      </c>
      <c r="E14" s="8">
        <f t="shared" si="3"/>
        <v>53041.52766</v>
      </c>
      <c r="F14" s="9">
        <v>95636.13</v>
      </c>
      <c r="G14" s="10">
        <f t="shared" si="4"/>
        <v>263533.61765999999</v>
      </c>
      <c r="H14" s="11">
        <f t="shared" si="5"/>
        <v>2856.197385340763</v>
      </c>
      <c r="I14" s="37">
        <f t="shared" si="2"/>
        <v>56.47955800685812</v>
      </c>
      <c r="J14" s="44" t="s">
        <v>85</v>
      </c>
      <c r="K14" s="32">
        <v>311549</v>
      </c>
      <c r="L14" s="35">
        <v>2984.33</v>
      </c>
      <c r="M14" s="8">
        <f t="shared" si="6"/>
        <v>1239.9650199999999</v>
      </c>
      <c r="N14" s="9">
        <v>4356</v>
      </c>
      <c r="O14" s="10">
        <f t="shared" si="1"/>
        <v>8580.2950199999996</v>
      </c>
    </row>
    <row r="15" spans="1:15" ht="13.5" customHeight="1" x14ac:dyDescent="0.2">
      <c r="A15" s="7" t="s">
        <v>12</v>
      </c>
      <c r="B15" s="20">
        <v>2455</v>
      </c>
      <c r="C15" s="24">
        <v>5486468</v>
      </c>
      <c r="D15" s="23">
        <v>43074.42</v>
      </c>
      <c r="E15" s="8">
        <f t="shared" si="3"/>
        <v>21836.142639999998</v>
      </c>
      <c r="F15" s="9">
        <v>31954.54</v>
      </c>
      <c r="G15" s="10">
        <f t="shared" si="4"/>
        <v>96865.102639999997</v>
      </c>
      <c r="H15" s="11">
        <f t="shared" si="5"/>
        <v>2234.813849287169</v>
      </c>
      <c r="I15" s="37">
        <f t="shared" si="2"/>
        <v>39.456253621181261</v>
      </c>
      <c r="J15" s="44" t="s">
        <v>86</v>
      </c>
      <c r="K15" s="45"/>
      <c r="L15" s="46"/>
      <c r="M15" s="8"/>
      <c r="N15" s="9"/>
      <c r="O15" s="10"/>
    </row>
    <row r="16" spans="1:15" ht="13.5" customHeight="1" x14ac:dyDescent="0.2">
      <c r="A16" s="7" t="s">
        <v>13</v>
      </c>
      <c r="B16" s="20">
        <v>2145</v>
      </c>
      <c r="C16" s="24">
        <v>4940950</v>
      </c>
      <c r="D16" s="23">
        <v>35389.46</v>
      </c>
      <c r="E16" s="8">
        <f t="shared" si="3"/>
        <v>19664.981</v>
      </c>
      <c r="F16" s="9">
        <v>42404.35</v>
      </c>
      <c r="G16" s="10">
        <f t="shared" si="4"/>
        <v>97458.790999999997</v>
      </c>
      <c r="H16" s="11">
        <f t="shared" si="5"/>
        <v>2303.4731934731935</v>
      </c>
      <c r="I16" s="37">
        <f t="shared" si="2"/>
        <v>45.435333799533801</v>
      </c>
      <c r="J16" s="44" t="s">
        <v>87</v>
      </c>
      <c r="K16" s="32">
        <v>3216982</v>
      </c>
      <c r="L16" s="35">
        <v>35683.74</v>
      </c>
      <c r="M16" s="8">
        <f>K16*19.9/5000</f>
        <v>12803.58836</v>
      </c>
      <c r="N16" s="9">
        <v>25370.34</v>
      </c>
      <c r="O16" s="10">
        <f>SUM(L16:N16)</f>
        <v>73857.668359999996</v>
      </c>
    </row>
    <row r="17" spans="1:15" ht="13.5" customHeight="1" x14ac:dyDescent="0.2">
      <c r="A17" s="7" t="s">
        <v>14</v>
      </c>
      <c r="B17" s="20">
        <v>996</v>
      </c>
      <c r="C17" s="24">
        <v>2020235</v>
      </c>
      <c r="D17" s="23">
        <v>18605.259999999998</v>
      </c>
      <c r="E17" s="8">
        <f t="shared" si="3"/>
        <v>8040.5352999999996</v>
      </c>
      <c r="F17" s="9">
        <v>24435.22</v>
      </c>
      <c r="G17" s="10">
        <f t="shared" si="4"/>
        <v>51081.015299999999</v>
      </c>
      <c r="H17" s="11">
        <f t="shared" si="5"/>
        <v>2028.3483935742972</v>
      </c>
      <c r="I17" s="37">
        <f t="shared" si="2"/>
        <v>51.286159939759038</v>
      </c>
      <c r="J17" s="44" t="s">
        <v>7</v>
      </c>
      <c r="K17" s="32">
        <v>2139163</v>
      </c>
      <c r="L17" s="35">
        <v>15002.88</v>
      </c>
      <c r="M17" s="8">
        <f>K17*19.9/5000</f>
        <v>8513.8687399999999</v>
      </c>
      <c r="N17" s="9">
        <v>19863.48</v>
      </c>
      <c r="O17" s="10">
        <f>SUM(L17:N17)</f>
        <v>43380.228739999999</v>
      </c>
    </row>
    <row r="18" spans="1:15" ht="13.5" customHeight="1" x14ac:dyDescent="0.2">
      <c r="A18" s="7" t="s">
        <v>15</v>
      </c>
      <c r="B18" s="20">
        <v>306</v>
      </c>
      <c r="C18" s="24">
        <v>720880</v>
      </c>
      <c r="D18" s="23">
        <v>6081.59</v>
      </c>
      <c r="E18" s="8">
        <f t="shared" si="3"/>
        <v>2869.1023999999998</v>
      </c>
      <c r="F18" s="9">
        <v>4117.91</v>
      </c>
      <c r="G18" s="10">
        <f t="shared" si="4"/>
        <v>13068.6024</v>
      </c>
      <c r="H18" s="11">
        <f t="shared" si="5"/>
        <v>2355.8169934640523</v>
      </c>
      <c r="I18" s="37">
        <f t="shared" si="2"/>
        <v>42.707850980392159</v>
      </c>
      <c r="J18" s="44" t="s">
        <v>8</v>
      </c>
      <c r="K18" s="32">
        <v>2320053</v>
      </c>
      <c r="L18" s="35">
        <v>18965.63</v>
      </c>
      <c r="M18" s="8">
        <f>K18*19.9/5000</f>
        <v>9233.8109399999994</v>
      </c>
      <c r="N18" s="9">
        <v>23052.67</v>
      </c>
      <c r="O18" s="10">
        <f>SUM(L18:N18)</f>
        <v>51252.110939999999</v>
      </c>
    </row>
    <row r="19" spans="1:15" ht="13.5" customHeight="1" x14ac:dyDescent="0.2">
      <c r="A19" s="7" t="s">
        <v>16</v>
      </c>
      <c r="B19" s="20">
        <v>897</v>
      </c>
      <c r="C19" s="24">
        <v>1606448</v>
      </c>
      <c r="D19" s="23">
        <v>13406.65</v>
      </c>
      <c r="E19" s="8">
        <f>C19*19.9/5000</f>
        <v>6393.6630399999995</v>
      </c>
      <c r="F19" s="9">
        <v>12944.33</v>
      </c>
      <c r="G19" s="10">
        <f>SUM(D19:F19)</f>
        <v>32744.643040000003</v>
      </c>
      <c r="H19" s="11">
        <f>C19/B19</f>
        <v>1790.911928651059</v>
      </c>
      <c r="I19" s="37">
        <f t="shared" si="2"/>
        <v>36.504618773690083</v>
      </c>
      <c r="J19" s="44" t="s">
        <v>88</v>
      </c>
      <c r="K19" s="45"/>
      <c r="L19" s="46"/>
      <c r="M19" s="8"/>
      <c r="N19" s="9"/>
      <c r="O19" s="10"/>
    </row>
    <row r="20" spans="1:15" ht="13.5" customHeight="1" x14ac:dyDescent="0.2">
      <c r="A20" s="7" t="s">
        <v>73</v>
      </c>
      <c r="B20" s="20">
        <v>907</v>
      </c>
      <c r="C20" s="24">
        <v>496971</v>
      </c>
      <c r="D20" s="23">
        <v>3606.65</v>
      </c>
      <c r="E20" s="8">
        <f t="shared" si="3"/>
        <v>1977.9445799999996</v>
      </c>
      <c r="F20" s="9">
        <v>10390.69</v>
      </c>
      <c r="G20" s="10">
        <f t="shared" si="4"/>
        <v>15975.28458</v>
      </c>
      <c r="H20" s="11">
        <f t="shared" si="5"/>
        <v>547.92833517089309</v>
      </c>
      <c r="I20" s="37">
        <f t="shared" si="2"/>
        <v>17.61332368246968</v>
      </c>
      <c r="J20" s="44" t="s">
        <v>89</v>
      </c>
      <c r="K20" s="45"/>
      <c r="L20" s="46"/>
      <c r="M20" s="8"/>
      <c r="N20" s="9"/>
      <c r="O20" s="10"/>
    </row>
    <row r="21" spans="1:15" ht="13.5" customHeight="1" x14ac:dyDescent="0.2">
      <c r="A21" s="7" t="s">
        <v>17</v>
      </c>
      <c r="B21" s="20">
        <v>550</v>
      </c>
      <c r="C21" s="24">
        <v>1081102</v>
      </c>
      <c r="D21" s="23">
        <v>9025.6299999999992</v>
      </c>
      <c r="E21" s="8">
        <f t="shared" si="3"/>
        <v>4302.7859599999992</v>
      </c>
      <c r="F21" s="9">
        <v>6978.68</v>
      </c>
      <c r="G21" s="10">
        <f t="shared" si="4"/>
        <v>20307.095959999999</v>
      </c>
      <c r="H21" s="11">
        <f t="shared" si="5"/>
        <v>1965.64</v>
      </c>
      <c r="I21" s="37">
        <f t="shared" si="2"/>
        <v>36.921992654545456</v>
      </c>
      <c r="J21" s="44" t="s">
        <v>9</v>
      </c>
      <c r="K21" s="32">
        <v>2924330</v>
      </c>
      <c r="L21" s="35">
        <v>21345.02</v>
      </c>
      <c r="M21" s="8">
        <f t="shared" ref="M21:M39" si="7">K21*19.9/5000</f>
        <v>11638.833399999998</v>
      </c>
      <c r="N21" s="9">
        <v>31280.74</v>
      </c>
      <c r="O21" s="10">
        <f>SUM(L21:N21)</f>
        <v>64264.593399999998</v>
      </c>
    </row>
    <row r="22" spans="1:15" ht="13.5" customHeight="1" x14ac:dyDescent="0.2">
      <c r="A22" s="7" t="s">
        <v>18</v>
      </c>
      <c r="B22" s="20">
        <v>1560</v>
      </c>
      <c r="C22" s="24">
        <v>3523715</v>
      </c>
      <c r="D22" s="23">
        <v>28539.58</v>
      </c>
      <c r="E22" s="8">
        <f t="shared" si="3"/>
        <v>14024.385700000001</v>
      </c>
      <c r="F22" s="9">
        <v>21288.18</v>
      </c>
      <c r="G22" s="10">
        <f t="shared" si="4"/>
        <v>63852.145700000001</v>
      </c>
      <c r="H22" s="11">
        <f t="shared" si="5"/>
        <v>2258.7916666666665</v>
      </c>
      <c r="I22" s="37">
        <f t="shared" si="2"/>
        <v>40.930862628205126</v>
      </c>
      <c r="J22" s="44" t="s">
        <v>90</v>
      </c>
      <c r="K22" s="32"/>
      <c r="L22" s="35"/>
      <c r="M22" s="8"/>
      <c r="N22" s="9"/>
      <c r="O22" s="10"/>
    </row>
    <row r="23" spans="1:15" ht="13.5" customHeight="1" x14ac:dyDescent="0.2">
      <c r="A23" s="7" t="s">
        <v>19</v>
      </c>
      <c r="B23" s="20">
        <v>1759</v>
      </c>
      <c r="C23" s="24">
        <v>3385882</v>
      </c>
      <c r="D23" s="23">
        <v>29068.89</v>
      </c>
      <c r="E23" s="8">
        <f t="shared" si="3"/>
        <v>13475.810359999999</v>
      </c>
      <c r="F23" s="9">
        <v>26956.7</v>
      </c>
      <c r="G23" s="10">
        <f t="shared" si="4"/>
        <v>69501.40036</v>
      </c>
      <c r="H23" s="11">
        <f t="shared" si="5"/>
        <v>1924.8902785673679</v>
      </c>
      <c r="I23" s="37">
        <f t="shared" si="2"/>
        <v>39.511881955656619</v>
      </c>
      <c r="J23" s="44" t="s">
        <v>91</v>
      </c>
      <c r="K23" s="32">
        <v>172150</v>
      </c>
      <c r="L23" s="35">
        <v>1807.58</v>
      </c>
      <c r="M23" s="8">
        <f t="shared" si="7"/>
        <v>685.15699999999993</v>
      </c>
      <c r="N23" s="9">
        <v>0</v>
      </c>
      <c r="O23" s="10">
        <f>SUM(L23:N23)</f>
        <v>2492.7370000000001</v>
      </c>
    </row>
    <row r="24" spans="1:15" ht="13.5" customHeight="1" x14ac:dyDescent="0.2">
      <c r="A24" s="7" t="s">
        <v>20</v>
      </c>
      <c r="B24" s="20">
        <v>288</v>
      </c>
      <c r="C24" s="24">
        <v>850201</v>
      </c>
      <c r="D24" s="23">
        <v>6479.4</v>
      </c>
      <c r="E24" s="8">
        <f t="shared" si="3"/>
        <v>3383.7999799999998</v>
      </c>
      <c r="F24" s="9">
        <v>10475.26</v>
      </c>
      <c r="G24" s="10">
        <f t="shared" si="4"/>
        <v>20338.45998</v>
      </c>
      <c r="H24" s="11">
        <f t="shared" si="5"/>
        <v>2952.0868055555557</v>
      </c>
      <c r="I24" s="37">
        <f t="shared" si="2"/>
        <v>70.619652708333334</v>
      </c>
      <c r="J24" s="44" t="s">
        <v>10</v>
      </c>
      <c r="K24" s="32">
        <v>642086</v>
      </c>
      <c r="L24" s="35">
        <v>4884.3100000000004</v>
      </c>
      <c r="M24" s="8">
        <f t="shared" si="7"/>
        <v>2555.5022799999997</v>
      </c>
      <c r="N24" s="9">
        <v>7636.85</v>
      </c>
      <c r="O24" s="10">
        <f>SUM(L24:N24)</f>
        <v>15076.66228</v>
      </c>
    </row>
    <row r="25" spans="1:15" ht="13.5" customHeight="1" x14ac:dyDescent="0.2">
      <c r="A25" s="7" t="s">
        <v>21</v>
      </c>
      <c r="B25" s="20">
        <v>2091</v>
      </c>
      <c r="C25" s="24">
        <v>3726639</v>
      </c>
      <c r="D25" s="23">
        <v>27780.97</v>
      </c>
      <c r="E25" s="8">
        <f t="shared" si="3"/>
        <v>14832.023219999999</v>
      </c>
      <c r="F25" s="9">
        <v>32273.3</v>
      </c>
      <c r="G25" s="10">
        <f t="shared" si="4"/>
        <v>74886.293220000007</v>
      </c>
      <c r="H25" s="11">
        <f t="shared" si="5"/>
        <v>1782.2281205164993</v>
      </c>
      <c r="I25" s="37">
        <f t="shared" si="2"/>
        <v>35.813626599713061</v>
      </c>
      <c r="J25" s="44" t="s">
        <v>11</v>
      </c>
      <c r="K25" s="32">
        <v>13327017</v>
      </c>
      <c r="L25" s="35">
        <v>114855.96</v>
      </c>
      <c r="M25" s="8">
        <f t="shared" si="7"/>
        <v>53041.52766</v>
      </c>
      <c r="N25" s="9">
        <v>95636.13</v>
      </c>
      <c r="O25" s="10">
        <f>SUM(L25:N25)</f>
        <v>263533.61765999999</v>
      </c>
    </row>
    <row r="26" spans="1:15" ht="13.5" customHeight="1" x14ac:dyDescent="0.2">
      <c r="A26" s="7" t="s">
        <v>22</v>
      </c>
      <c r="B26" s="20">
        <v>1570</v>
      </c>
      <c r="C26" s="24">
        <v>2567967</v>
      </c>
      <c r="D26" s="23">
        <v>19147.39</v>
      </c>
      <c r="E26" s="8">
        <f t="shared" si="3"/>
        <v>10220.50866</v>
      </c>
      <c r="F26" s="9">
        <v>22541.360000000001</v>
      </c>
      <c r="G26" s="10">
        <f t="shared" si="4"/>
        <v>51909.25866</v>
      </c>
      <c r="H26" s="11">
        <f t="shared" si="5"/>
        <v>1635.647770700637</v>
      </c>
      <c r="I26" s="37">
        <f t="shared" si="2"/>
        <v>33.063222076433121</v>
      </c>
      <c r="J26" s="44" t="s">
        <v>92</v>
      </c>
      <c r="K26" s="32">
        <v>641659</v>
      </c>
      <c r="L26" s="35">
        <v>4090.24</v>
      </c>
      <c r="M26" s="8">
        <f t="shared" si="7"/>
        <v>2553.8028199999999</v>
      </c>
      <c r="N26" s="9">
        <v>14069.07</v>
      </c>
      <c r="O26" s="10">
        <f>SUM(L26:N26)</f>
        <v>20713.112819999998</v>
      </c>
    </row>
    <row r="27" spans="1:15" ht="13.5" customHeight="1" x14ac:dyDescent="0.2">
      <c r="A27" s="7" t="s">
        <v>23</v>
      </c>
      <c r="B27" s="20">
        <v>669</v>
      </c>
      <c r="C27" s="24">
        <v>1635837</v>
      </c>
      <c r="D27" s="23">
        <v>13598.29</v>
      </c>
      <c r="E27" s="8">
        <f t="shared" si="3"/>
        <v>6510.6312599999992</v>
      </c>
      <c r="F27" s="9">
        <v>15272.99</v>
      </c>
      <c r="G27" s="10">
        <f t="shared" si="4"/>
        <v>35381.911260000001</v>
      </c>
      <c r="H27" s="11">
        <f t="shared" si="5"/>
        <v>2445.1973094170403</v>
      </c>
      <c r="I27" s="37">
        <f t="shared" si="2"/>
        <v>52.887759730941703</v>
      </c>
      <c r="J27" s="44" t="s">
        <v>93</v>
      </c>
      <c r="K27" s="32">
        <v>153870</v>
      </c>
      <c r="L27" s="35">
        <v>1302.81</v>
      </c>
      <c r="M27" s="8">
        <f t="shared" si="7"/>
        <v>612.40260000000001</v>
      </c>
      <c r="N27" s="9">
        <v>4315.07</v>
      </c>
      <c r="O27" s="10">
        <f>SUM(L27:N27)</f>
        <v>6230.2825999999995</v>
      </c>
    </row>
    <row r="28" spans="1:15" ht="13.5" customHeight="1" x14ac:dyDescent="0.2">
      <c r="A28" s="7" t="s">
        <v>24</v>
      </c>
      <c r="B28" s="20">
        <v>886</v>
      </c>
      <c r="C28" s="24">
        <v>1977606</v>
      </c>
      <c r="D28" s="23">
        <v>15779.06</v>
      </c>
      <c r="E28" s="8">
        <f t="shared" si="3"/>
        <v>7870.8718799999997</v>
      </c>
      <c r="F28" s="9">
        <v>14001.94</v>
      </c>
      <c r="G28" s="10">
        <f t="shared" si="4"/>
        <v>37651.871879999999</v>
      </c>
      <c r="H28" s="11">
        <f t="shared" si="5"/>
        <v>2232.0609480812641</v>
      </c>
      <c r="I28" s="37">
        <f t="shared" si="2"/>
        <v>42.496469390519188</v>
      </c>
      <c r="J28" s="44" t="s">
        <v>94</v>
      </c>
      <c r="K28" s="32"/>
      <c r="L28" s="35"/>
      <c r="M28" s="8"/>
      <c r="N28" s="9"/>
      <c r="O28" s="10"/>
    </row>
    <row r="29" spans="1:15" ht="13.5" customHeight="1" x14ac:dyDescent="0.2">
      <c r="A29" s="7" t="s">
        <v>25</v>
      </c>
      <c r="B29" s="20">
        <v>1056</v>
      </c>
      <c r="C29" s="24">
        <v>2100052</v>
      </c>
      <c r="D29" s="23">
        <v>16276.32</v>
      </c>
      <c r="E29" s="8">
        <f t="shared" si="3"/>
        <v>8358.2069599999995</v>
      </c>
      <c r="F29" s="9">
        <v>24818.99</v>
      </c>
      <c r="G29" s="10">
        <f t="shared" si="4"/>
        <v>49453.516960000001</v>
      </c>
      <c r="H29" s="11">
        <f t="shared" si="5"/>
        <v>1988.685606060606</v>
      </c>
      <c r="I29" s="37">
        <f t="shared" si="2"/>
        <v>46.830981969696971</v>
      </c>
      <c r="J29" s="44" t="s">
        <v>12</v>
      </c>
      <c r="K29" s="32">
        <v>5486468</v>
      </c>
      <c r="L29" s="35">
        <v>43074.42</v>
      </c>
      <c r="M29" s="8">
        <f t="shared" si="7"/>
        <v>21836.142639999998</v>
      </c>
      <c r="N29" s="9">
        <v>31954.54</v>
      </c>
      <c r="O29" s="10">
        <f t="shared" ref="O29:O55" si="8">SUM(L29:N29)</f>
        <v>96865.102639999997</v>
      </c>
    </row>
    <row r="30" spans="1:15" ht="13.5" customHeight="1" x14ac:dyDescent="0.2">
      <c r="A30" s="7" t="s">
        <v>26</v>
      </c>
      <c r="B30" s="20">
        <v>1302</v>
      </c>
      <c r="C30" s="24">
        <v>2581903</v>
      </c>
      <c r="D30" s="23">
        <v>20394.29</v>
      </c>
      <c r="E30" s="8">
        <f t="shared" si="3"/>
        <v>10275.97394</v>
      </c>
      <c r="F30" s="9">
        <v>30107.77</v>
      </c>
      <c r="G30" s="10">
        <f t="shared" si="4"/>
        <v>60778.033940000001</v>
      </c>
      <c r="H30" s="11">
        <f t="shared" si="5"/>
        <v>1983.0284178187403</v>
      </c>
      <c r="I30" s="37">
        <f t="shared" si="2"/>
        <v>46.68051761904762</v>
      </c>
      <c r="J30" s="44" t="s">
        <v>13</v>
      </c>
      <c r="K30" s="32">
        <v>4940950</v>
      </c>
      <c r="L30" s="35">
        <v>35389.46</v>
      </c>
      <c r="M30" s="8">
        <f t="shared" si="7"/>
        <v>19664.981</v>
      </c>
      <c r="N30" s="9">
        <v>42404.35</v>
      </c>
      <c r="O30" s="10">
        <f t="shared" si="8"/>
        <v>97458.790999999997</v>
      </c>
    </row>
    <row r="31" spans="1:15" ht="13.5" customHeight="1" x14ac:dyDescent="0.2">
      <c r="A31" s="7" t="s">
        <v>27</v>
      </c>
      <c r="B31" s="20">
        <v>2435</v>
      </c>
      <c r="C31" s="24">
        <v>5473976</v>
      </c>
      <c r="D31" s="23">
        <v>41058.199999999997</v>
      </c>
      <c r="E31" s="8">
        <f t="shared" si="3"/>
        <v>21786.424479999998</v>
      </c>
      <c r="F31" s="9">
        <v>51581.55</v>
      </c>
      <c r="G31" s="10">
        <f t="shared" si="4"/>
        <v>114426.17448</v>
      </c>
      <c r="H31" s="11">
        <f t="shared" si="5"/>
        <v>2248.0394250513345</v>
      </c>
      <c r="I31" s="37">
        <f t="shared" si="2"/>
        <v>46.992268780287475</v>
      </c>
      <c r="J31" s="44" t="s">
        <v>14</v>
      </c>
      <c r="K31" s="32">
        <v>2020235</v>
      </c>
      <c r="L31" s="8">
        <v>18605.259999999998</v>
      </c>
      <c r="M31" s="8">
        <f t="shared" si="7"/>
        <v>8040.5352999999996</v>
      </c>
      <c r="N31" s="9">
        <v>24435.22</v>
      </c>
      <c r="O31" s="10">
        <f t="shared" si="8"/>
        <v>51081.015299999999</v>
      </c>
    </row>
    <row r="32" spans="1:15" ht="13.5" customHeight="1" x14ac:dyDescent="0.2">
      <c r="A32" s="7" t="s">
        <v>28</v>
      </c>
      <c r="B32" s="20">
        <v>1521</v>
      </c>
      <c r="C32" s="24">
        <v>3323233</v>
      </c>
      <c r="D32" s="23">
        <v>23016.98</v>
      </c>
      <c r="E32" s="8">
        <f t="shared" si="3"/>
        <v>13226.467339999999</v>
      </c>
      <c r="F32" s="9">
        <v>32851.620000000003</v>
      </c>
      <c r="G32" s="10">
        <f t="shared" si="4"/>
        <v>69095.067340000009</v>
      </c>
      <c r="H32" s="11">
        <f t="shared" si="5"/>
        <v>2184.9000657462198</v>
      </c>
      <c r="I32" s="37">
        <f t="shared" si="2"/>
        <v>45.427394700854705</v>
      </c>
      <c r="J32" s="44" t="s">
        <v>15</v>
      </c>
      <c r="K32" s="32">
        <v>720880</v>
      </c>
      <c r="L32" s="35">
        <v>6081.59</v>
      </c>
      <c r="M32" s="8">
        <f t="shared" si="7"/>
        <v>2869.1023999999998</v>
      </c>
      <c r="N32" s="9">
        <v>4117.91</v>
      </c>
      <c r="O32" s="10">
        <f t="shared" si="8"/>
        <v>13068.6024</v>
      </c>
    </row>
    <row r="33" spans="1:15" ht="13.5" customHeight="1" x14ac:dyDescent="0.2">
      <c r="A33" s="7" t="s">
        <v>29</v>
      </c>
      <c r="B33" s="20">
        <v>1059</v>
      </c>
      <c r="C33" s="24">
        <v>2356851</v>
      </c>
      <c r="D33" s="23">
        <v>20850.53</v>
      </c>
      <c r="E33" s="8">
        <f t="shared" si="3"/>
        <v>9380.2669800000003</v>
      </c>
      <c r="F33" s="9">
        <v>24861.98</v>
      </c>
      <c r="G33" s="10">
        <f t="shared" si="4"/>
        <v>55092.776979999995</v>
      </c>
      <c r="H33" s="11">
        <f t="shared" si="5"/>
        <v>2225.543909348442</v>
      </c>
      <c r="I33" s="37">
        <f t="shared" si="2"/>
        <v>52.023396581680828</v>
      </c>
      <c r="J33" s="44" t="s">
        <v>16</v>
      </c>
      <c r="K33" s="32">
        <v>1606448</v>
      </c>
      <c r="L33" s="35">
        <v>13406.65</v>
      </c>
      <c r="M33" s="8">
        <f t="shared" si="7"/>
        <v>6393.6630399999995</v>
      </c>
      <c r="N33" s="9">
        <v>12944.33</v>
      </c>
      <c r="O33" s="10">
        <f t="shared" si="8"/>
        <v>32744.643040000003</v>
      </c>
    </row>
    <row r="34" spans="1:15" ht="13.5" customHeight="1" x14ac:dyDescent="0.2">
      <c r="A34" s="7" t="s">
        <v>30</v>
      </c>
      <c r="B34" s="20">
        <v>1238</v>
      </c>
      <c r="C34" s="24">
        <v>2397995</v>
      </c>
      <c r="D34" s="23">
        <v>20070.21</v>
      </c>
      <c r="E34" s="8">
        <f t="shared" si="3"/>
        <v>9544.0200999999997</v>
      </c>
      <c r="F34" s="9">
        <v>24043.48</v>
      </c>
      <c r="G34" s="10">
        <f t="shared" si="4"/>
        <v>53657.710099999997</v>
      </c>
      <c r="H34" s="11">
        <f t="shared" si="5"/>
        <v>1936.9911147011308</v>
      </c>
      <c r="I34" s="37">
        <f t="shared" si="2"/>
        <v>43.342253715670431</v>
      </c>
      <c r="J34" s="44" t="s">
        <v>73</v>
      </c>
      <c r="K34" s="32">
        <v>496971</v>
      </c>
      <c r="L34" s="35">
        <v>3606.65</v>
      </c>
      <c r="M34" s="8">
        <f t="shared" si="7"/>
        <v>1977.9445799999996</v>
      </c>
      <c r="N34" s="9">
        <v>10390.69</v>
      </c>
      <c r="O34" s="10">
        <f t="shared" si="8"/>
        <v>15975.28458</v>
      </c>
    </row>
    <row r="35" spans="1:15" ht="13.5" customHeight="1" x14ac:dyDescent="0.2">
      <c r="A35" s="7" t="s">
        <v>31</v>
      </c>
      <c r="B35" s="20">
        <v>845</v>
      </c>
      <c r="C35" s="24">
        <v>2000147</v>
      </c>
      <c r="D35" s="23">
        <v>16972.12</v>
      </c>
      <c r="E35" s="8">
        <f t="shared" si="3"/>
        <v>7960.5850599999994</v>
      </c>
      <c r="F35" s="9">
        <v>0</v>
      </c>
      <c r="G35" s="10">
        <f t="shared" si="4"/>
        <v>24932.70506</v>
      </c>
      <c r="H35" s="11">
        <f t="shared" si="5"/>
        <v>2367.0378698224854</v>
      </c>
      <c r="I35" s="37">
        <f t="shared" si="2"/>
        <v>29.506159834319526</v>
      </c>
      <c r="J35" s="44" t="s">
        <v>17</v>
      </c>
      <c r="K35" s="32">
        <v>1081102</v>
      </c>
      <c r="L35" s="35">
        <v>9025.6299999999992</v>
      </c>
      <c r="M35" s="8">
        <f t="shared" si="7"/>
        <v>4302.7859599999992</v>
      </c>
      <c r="N35" s="9">
        <v>6978.68</v>
      </c>
      <c r="O35" s="10">
        <f t="shared" si="8"/>
        <v>20307.095959999999</v>
      </c>
    </row>
    <row r="36" spans="1:15" ht="13.5" customHeight="1" x14ac:dyDescent="0.2">
      <c r="A36" s="7" t="s">
        <v>32</v>
      </c>
      <c r="B36" s="20">
        <v>1048</v>
      </c>
      <c r="C36" s="24">
        <v>2405797</v>
      </c>
      <c r="D36" s="23">
        <v>20377.72</v>
      </c>
      <c r="E36" s="8">
        <f t="shared" si="3"/>
        <v>9575.0720599999986</v>
      </c>
      <c r="F36" s="9">
        <v>20981.96</v>
      </c>
      <c r="G36" s="10">
        <f t="shared" si="4"/>
        <v>50934.752059999999</v>
      </c>
      <c r="H36" s="11">
        <f t="shared" si="5"/>
        <v>2295.6078244274809</v>
      </c>
      <c r="I36" s="37">
        <f t="shared" si="2"/>
        <v>48.601862652671755</v>
      </c>
      <c r="J36" s="44" t="s">
        <v>18</v>
      </c>
      <c r="K36" s="32">
        <v>3523715</v>
      </c>
      <c r="L36" s="35">
        <v>28539.58</v>
      </c>
      <c r="M36" s="8">
        <f t="shared" si="7"/>
        <v>14024.385700000001</v>
      </c>
      <c r="N36" s="9">
        <v>21288.18</v>
      </c>
      <c r="O36" s="10">
        <f t="shared" si="8"/>
        <v>63852.145700000001</v>
      </c>
    </row>
    <row r="37" spans="1:15" ht="13.5" customHeight="1" x14ac:dyDescent="0.2">
      <c r="A37" s="7" t="s">
        <v>33</v>
      </c>
      <c r="B37" s="20">
        <v>1018</v>
      </c>
      <c r="C37" s="24">
        <v>2296907</v>
      </c>
      <c r="D37" s="23">
        <v>19217.34</v>
      </c>
      <c r="E37" s="8">
        <f t="shared" si="3"/>
        <v>9141.6898599999986</v>
      </c>
      <c r="F37" s="9">
        <v>15736.59</v>
      </c>
      <c r="G37" s="10">
        <f t="shared" si="4"/>
        <v>44095.619859999999</v>
      </c>
      <c r="H37" s="11">
        <f t="shared" si="5"/>
        <v>2256.2937131630647</v>
      </c>
      <c r="I37" s="37">
        <f t="shared" si="2"/>
        <v>43.315933064833004</v>
      </c>
      <c r="J37" s="44" t="s">
        <v>19</v>
      </c>
      <c r="K37" s="32">
        <v>3385882</v>
      </c>
      <c r="L37" s="35">
        <v>29068.89</v>
      </c>
      <c r="M37" s="8">
        <f t="shared" si="7"/>
        <v>13475.810359999999</v>
      </c>
      <c r="N37" s="9">
        <v>26956.7</v>
      </c>
      <c r="O37" s="10">
        <f t="shared" si="8"/>
        <v>69501.40036</v>
      </c>
    </row>
    <row r="38" spans="1:15" ht="13.5" customHeight="1" x14ac:dyDescent="0.2">
      <c r="A38" s="7" t="s">
        <v>34</v>
      </c>
      <c r="B38" s="20">
        <v>4282</v>
      </c>
      <c r="C38" s="24">
        <v>8487105</v>
      </c>
      <c r="D38" s="23">
        <v>62866.83</v>
      </c>
      <c r="E38" s="8">
        <f t="shared" si="3"/>
        <v>33778.677900000002</v>
      </c>
      <c r="F38" s="9">
        <v>66828.72</v>
      </c>
      <c r="G38" s="10">
        <f t="shared" si="4"/>
        <v>163474.2279</v>
      </c>
      <c r="H38" s="11">
        <f t="shared" si="5"/>
        <v>1982.0422699673049</v>
      </c>
      <c r="I38" s="37">
        <f t="shared" si="2"/>
        <v>38.17707330686595</v>
      </c>
      <c r="J38" s="44" t="s">
        <v>20</v>
      </c>
      <c r="K38" s="32">
        <v>850201</v>
      </c>
      <c r="L38" s="35">
        <v>6479.4</v>
      </c>
      <c r="M38" s="8">
        <f t="shared" si="7"/>
        <v>3383.7999799999998</v>
      </c>
      <c r="N38" s="9">
        <v>10475.26</v>
      </c>
      <c r="O38" s="10">
        <f t="shared" si="8"/>
        <v>20338.45998</v>
      </c>
    </row>
    <row r="39" spans="1:15" ht="13.5" customHeight="1" x14ac:dyDescent="0.2">
      <c r="A39" s="7" t="s">
        <v>35</v>
      </c>
      <c r="B39" s="20">
        <v>1205</v>
      </c>
      <c r="C39" s="24">
        <v>2290616</v>
      </c>
      <c r="D39" s="23">
        <v>17642.73</v>
      </c>
      <c r="E39" s="8">
        <f t="shared" si="3"/>
        <v>9116.651679999999</v>
      </c>
      <c r="F39" s="9">
        <v>23003.51</v>
      </c>
      <c r="G39" s="10">
        <f t="shared" si="4"/>
        <v>49762.891680000001</v>
      </c>
      <c r="H39" s="11">
        <f t="shared" si="5"/>
        <v>1900.9261410788381</v>
      </c>
      <c r="I39" s="37">
        <f t="shared" si="2"/>
        <v>41.297005543568467</v>
      </c>
      <c r="J39" s="44" t="s">
        <v>21</v>
      </c>
      <c r="K39" s="32">
        <v>3726639</v>
      </c>
      <c r="L39" s="35">
        <v>27780.97</v>
      </c>
      <c r="M39" s="8">
        <f t="shared" si="7"/>
        <v>14832.023219999999</v>
      </c>
      <c r="N39" s="9">
        <v>32273.3</v>
      </c>
      <c r="O39" s="10">
        <f t="shared" si="8"/>
        <v>74886.293220000007</v>
      </c>
    </row>
    <row r="40" spans="1:15" ht="13.5" customHeight="1" x14ac:dyDescent="0.2">
      <c r="A40" s="7" t="s">
        <v>36</v>
      </c>
      <c r="B40" s="20">
        <v>1323</v>
      </c>
      <c r="C40" s="24">
        <v>2975547</v>
      </c>
      <c r="D40" s="23">
        <v>23563.06</v>
      </c>
      <c r="E40" s="8">
        <f>C40*19.9/5000</f>
        <v>11842.67706</v>
      </c>
      <c r="F40" s="9">
        <v>21830.76</v>
      </c>
      <c r="G40" s="10">
        <f>SUM(D40:F40)</f>
        <v>57236.497059999994</v>
      </c>
      <c r="H40" s="11">
        <f>C40/B40</f>
        <v>2249.0907029478458</v>
      </c>
      <c r="I40" s="37">
        <f t="shared" si="2"/>
        <v>43.262658397581248</v>
      </c>
      <c r="J40" s="44" t="s">
        <v>22</v>
      </c>
      <c r="K40" s="32">
        <v>2567967</v>
      </c>
      <c r="L40" s="35">
        <v>19147.39</v>
      </c>
      <c r="M40" s="8">
        <f t="shared" ref="M40:M45" si="9">K40*19.9/5000</f>
        <v>10220.50866</v>
      </c>
      <c r="N40" s="9">
        <v>22541.360000000001</v>
      </c>
      <c r="O40" s="10">
        <f t="shared" si="8"/>
        <v>51909.25866</v>
      </c>
    </row>
    <row r="41" spans="1:15" ht="13.5" customHeight="1" x14ac:dyDescent="0.2">
      <c r="A41" s="18" t="s">
        <v>74</v>
      </c>
      <c r="B41" s="21"/>
      <c r="C41" s="24"/>
      <c r="D41" s="23">
        <v>0</v>
      </c>
      <c r="E41" s="8"/>
      <c r="F41" s="9">
        <v>0</v>
      </c>
      <c r="G41" s="10">
        <f>SUM(D41:F41)</f>
        <v>0</v>
      </c>
      <c r="H41" s="11"/>
      <c r="I41" s="37"/>
      <c r="J41" s="44" t="s">
        <v>23</v>
      </c>
      <c r="K41" s="32">
        <v>1635837</v>
      </c>
      <c r="L41" s="8">
        <v>13598.29</v>
      </c>
      <c r="M41" s="8">
        <f t="shared" si="9"/>
        <v>6510.6312599999992</v>
      </c>
      <c r="N41" s="9">
        <v>15272.99</v>
      </c>
      <c r="O41" s="10">
        <f t="shared" si="8"/>
        <v>35381.911260000001</v>
      </c>
    </row>
    <row r="42" spans="1:15" ht="13.5" customHeight="1" x14ac:dyDescent="0.2">
      <c r="A42" s="7" t="s">
        <v>37</v>
      </c>
      <c r="B42" s="20">
        <v>702</v>
      </c>
      <c r="C42" s="24">
        <v>1801751</v>
      </c>
      <c r="D42" s="23">
        <v>11943.16</v>
      </c>
      <c r="E42" s="8">
        <f t="shared" si="3"/>
        <v>7170.9689799999996</v>
      </c>
      <c r="F42" s="9">
        <v>16767.84</v>
      </c>
      <c r="G42" s="10">
        <f t="shared" si="4"/>
        <v>35881.968980000005</v>
      </c>
      <c r="H42" s="11">
        <f t="shared" si="5"/>
        <v>2566.5968660968661</v>
      </c>
      <c r="I42" s="37">
        <f t="shared" si="2"/>
        <v>51.11391592592593</v>
      </c>
      <c r="J42" s="44" t="s">
        <v>24</v>
      </c>
      <c r="K42" s="32">
        <v>1977606</v>
      </c>
      <c r="L42" s="35">
        <v>15779.06</v>
      </c>
      <c r="M42" s="8">
        <f t="shared" si="9"/>
        <v>7870.8718799999997</v>
      </c>
      <c r="N42" s="9">
        <v>14001.94</v>
      </c>
      <c r="O42" s="10">
        <f t="shared" si="8"/>
        <v>37651.871879999999</v>
      </c>
    </row>
    <row r="43" spans="1:15" ht="13.5" customHeight="1" x14ac:dyDescent="0.2">
      <c r="A43" s="7" t="s">
        <v>38</v>
      </c>
      <c r="B43" s="20">
        <v>366</v>
      </c>
      <c r="C43" s="24">
        <v>852359</v>
      </c>
      <c r="D43" s="23">
        <v>7290.43</v>
      </c>
      <c r="E43" s="8">
        <f t="shared" si="3"/>
        <v>3392.3888199999997</v>
      </c>
      <c r="F43" s="9">
        <v>8714.9699999999993</v>
      </c>
      <c r="G43" s="10">
        <f t="shared" si="4"/>
        <v>19397.788820000002</v>
      </c>
      <c r="H43" s="11">
        <f t="shared" si="5"/>
        <v>2328.8497267759562</v>
      </c>
      <c r="I43" s="37">
        <f t="shared" si="2"/>
        <v>52.999423005464486</v>
      </c>
      <c r="J43" s="44" t="s">
        <v>25</v>
      </c>
      <c r="K43" s="32">
        <v>2100052</v>
      </c>
      <c r="L43" s="35">
        <v>16276.32</v>
      </c>
      <c r="M43" s="8">
        <f t="shared" si="9"/>
        <v>8358.2069599999995</v>
      </c>
      <c r="N43" s="9">
        <v>24818.99</v>
      </c>
      <c r="O43" s="10">
        <f t="shared" si="8"/>
        <v>49453.516960000001</v>
      </c>
    </row>
    <row r="44" spans="1:15" ht="13.5" customHeight="1" x14ac:dyDescent="0.2">
      <c r="A44" s="7" t="s">
        <v>39</v>
      </c>
      <c r="B44" s="20">
        <v>3226</v>
      </c>
      <c r="C44" s="24">
        <v>6312123</v>
      </c>
      <c r="D44" s="23">
        <v>46570.31</v>
      </c>
      <c r="E44" s="8">
        <f t="shared" si="3"/>
        <v>25122.249539999997</v>
      </c>
      <c r="F44" s="9">
        <v>55859.47</v>
      </c>
      <c r="G44" s="10">
        <f t="shared" si="4"/>
        <v>127552.02953999999</v>
      </c>
      <c r="H44" s="11">
        <f t="shared" si="5"/>
        <v>1956.6407315561066</v>
      </c>
      <c r="I44" s="37">
        <f t="shared" si="2"/>
        <v>39.538756831990078</v>
      </c>
      <c r="J44" s="44" t="s">
        <v>26</v>
      </c>
      <c r="K44" s="32">
        <v>2581903</v>
      </c>
      <c r="L44" s="35">
        <v>20394.29</v>
      </c>
      <c r="M44" s="8">
        <f t="shared" si="9"/>
        <v>10275.97394</v>
      </c>
      <c r="N44" s="9">
        <v>30107.77</v>
      </c>
      <c r="O44" s="10">
        <f t="shared" si="8"/>
        <v>60778.033940000001</v>
      </c>
    </row>
    <row r="45" spans="1:15" ht="13.5" customHeight="1" x14ac:dyDescent="0.2">
      <c r="A45" s="7" t="s">
        <v>78</v>
      </c>
      <c r="B45" s="20">
        <v>1651</v>
      </c>
      <c r="C45" s="24">
        <v>3158577</v>
      </c>
      <c r="D45" s="23">
        <v>24347</v>
      </c>
      <c r="E45" s="8">
        <f>C45*19.9/5000</f>
        <v>12571.13646</v>
      </c>
      <c r="F45" s="9">
        <v>22743.09</v>
      </c>
      <c r="G45" s="10">
        <f>SUM(D45:F45)</f>
        <v>59661.226460000005</v>
      </c>
      <c r="H45" s="11">
        <f>C45/B45</f>
        <v>1913.1296184130829</v>
      </c>
      <c r="I45" s="37">
        <f t="shared" si="2"/>
        <v>36.136418207147187</v>
      </c>
      <c r="J45" s="44" t="s">
        <v>27</v>
      </c>
      <c r="K45" s="32">
        <v>5473976</v>
      </c>
      <c r="L45" s="35">
        <v>41058.199999999997</v>
      </c>
      <c r="M45" s="8">
        <f t="shared" si="9"/>
        <v>21786.424479999998</v>
      </c>
      <c r="N45" s="9">
        <v>51581.55</v>
      </c>
      <c r="O45" s="10">
        <f t="shared" si="8"/>
        <v>114426.17448</v>
      </c>
    </row>
    <row r="46" spans="1:15" ht="13.5" customHeight="1" x14ac:dyDescent="0.2">
      <c r="A46" s="7" t="s">
        <v>40</v>
      </c>
      <c r="B46" s="20">
        <v>199</v>
      </c>
      <c r="C46" s="24">
        <v>309490</v>
      </c>
      <c r="D46" s="23">
        <v>2660.21</v>
      </c>
      <c r="E46" s="8">
        <f t="shared" si="3"/>
        <v>1231.7701999999999</v>
      </c>
      <c r="F46" s="9">
        <v>3760.93</v>
      </c>
      <c r="G46" s="10">
        <f t="shared" si="4"/>
        <v>7652.9102000000003</v>
      </c>
      <c r="H46" s="11">
        <f t="shared" si="5"/>
        <v>1555.2261306532664</v>
      </c>
      <c r="I46" s="37">
        <f t="shared" si="2"/>
        <v>38.456835175879398</v>
      </c>
      <c r="J46" s="44" t="s">
        <v>28</v>
      </c>
      <c r="K46" s="32">
        <v>3323233</v>
      </c>
      <c r="L46" s="35">
        <v>23016.98</v>
      </c>
      <c r="M46" s="8">
        <f t="shared" ref="M46:M62" si="10">K46*19.9/5000</f>
        <v>13226.467339999999</v>
      </c>
      <c r="N46" s="9">
        <v>32851.620000000003</v>
      </c>
      <c r="O46" s="10">
        <f t="shared" si="8"/>
        <v>69095.067340000009</v>
      </c>
    </row>
    <row r="47" spans="1:15" ht="13.5" customHeight="1" x14ac:dyDescent="0.2">
      <c r="A47" s="7" t="s">
        <v>41</v>
      </c>
      <c r="B47" s="20">
        <v>8564</v>
      </c>
      <c r="C47" s="24">
        <v>14839460</v>
      </c>
      <c r="D47" s="23">
        <v>125731.4</v>
      </c>
      <c r="E47" s="8">
        <f t="shared" si="3"/>
        <v>59061.050799999997</v>
      </c>
      <c r="F47" s="9">
        <v>93156.83</v>
      </c>
      <c r="G47" s="10">
        <f t="shared" si="4"/>
        <v>277949.28080000001</v>
      </c>
      <c r="H47" s="11">
        <f t="shared" si="5"/>
        <v>1732.7720691265763</v>
      </c>
      <c r="I47" s="37">
        <f t="shared" si="2"/>
        <v>32.455544231667446</v>
      </c>
      <c r="J47" s="44" t="s">
        <v>29</v>
      </c>
      <c r="K47" s="32">
        <v>2356851</v>
      </c>
      <c r="L47" s="35">
        <v>20850.53</v>
      </c>
      <c r="M47" s="8">
        <f t="shared" si="10"/>
        <v>9380.2669800000003</v>
      </c>
      <c r="N47" s="9">
        <v>24861.98</v>
      </c>
      <c r="O47" s="10">
        <f t="shared" si="8"/>
        <v>55092.776979999995</v>
      </c>
    </row>
    <row r="48" spans="1:15" ht="13.5" customHeight="1" x14ac:dyDescent="0.2">
      <c r="A48" s="7" t="s">
        <v>70</v>
      </c>
      <c r="B48" s="20">
        <v>289</v>
      </c>
      <c r="C48" s="28">
        <v>240867</v>
      </c>
      <c r="D48" s="29">
        <v>1947.56</v>
      </c>
      <c r="E48" s="34">
        <f t="shared" si="3"/>
        <v>958.65066000000002</v>
      </c>
      <c r="F48" s="9">
        <v>3138.38</v>
      </c>
      <c r="G48" s="10">
        <f t="shared" si="4"/>
        <v>6044.5906599999998</v>
      </c>
      <c r="H48" s="11">
        <f t="shared" si="5"/>
        <v>833.4498269896194</v>
      </c>
      <c r="I48" s="37">
        <f t="shared" si="2"/>
        <v>20.915538615916955</v>
      </c>
      <c r="J48" s="44" t="s">
        <v>30</v>
      </c>
      <c r="K48" s="32">
        <v>2397995</v>
      </c>
      <c r="L48" s="35">
        <v>20070.21</v>
      </c>
      <c r="M48" s="8">
        <f t="shared" si="10"/>
        <v>9544.0200999999997</v>
      </c>
      <c r="N48" s="9">
        <v>24043.48</v>
      </c>
      <c r="O48" s="10">
        <f t="shared" si="8"/>
        <v>53657.710099999997</v>
      </c>
    </row>
    <row r="49" spans="1:15" ht="13.5" customHeight="1" x14ac:dyDescent="0.2">
      <c r="A49" s="7" t="s">
        <v>64</v>
      </c>
      <c r="B49" s="20">
        <v>265</v>
      </c>
      <c r="C49" s="31">
        <v>239090</v>
      </c>
      <c r="D49" s="8">
        <v>1946.87</v>
      </c>
      <c r="E49" s="8">
        <f t="shared" si="3"/>
        <v>951.57820000000004</v>
      </c>
      <c r="F49" s="9">
        <v>3716.75</v>
      </c>
      <c r="G49" s="10">
        <f t="shared" si="4"/>
        <v>6615.1981999999998</v>
      </c>
      <c r="H49" s="11">
        <f t="shared" si="5"/>
        <v>902.22641509433959</v>
      </c>
      <c r="I49" s="37">
        <f t="shared" si="2"/>
        <v>24.963012075471699</v>
      </c>
      <c r="J49" s="44" t="s">
        <v>31</v>
      </c>
      <c r="K49" s="32">
        <v>2000147</v>
      </c>
      <c r="L49" s="35">
        <v>16972.12</v>
      </c>
      <c r="M49" s="8">
        <f t="shared" si="10"/>
        <v>7960.5850599999994</v>
      </c>
      <c r="N49" s="9">
        <v>0</v>
      </c>
      <c r="O49" s="10">
        <f t="shared" si="8"/>
        <v>24932.70506</v>
      </c>
    </row>
    <row r="50" spans="1:15" ht="13.5" customHeight="1" x14ac:dyDescent="0.2">
      <c r="A50" s="7" t="s">
        <v>65</v>
      </c>
      <c r="B50" s="20">
        <v>300</v>
      </c>
      <c r="C50" s="31">
        <v>177347</v>
      </c>
      <c r="D50" s="8">
        <v>1458.25</v>
      </c>
      <c r="E50" s="8">
        <f t="shared" si="3"/>
        <v>705.84105999999997</v>
      </c>
      <c r="F50" s="9">
        <v>1814.7</v>
      </c>
      <c r="G50" s="10">
        <f t="shared" si="4"/>
        <v>3978.7910599999996</v>
      </c>
      <c r="H50" s="11">
        <f t="shared" si="5"/>
        <v>591.15666666666664</v>
      </c>
      <c r="I50" s="37">
        <f t="shared" si="2"/>
        <v>13.262636866666666</v>
      </c>
      <c r="J50" s="44" t="s">
        <v>100</v>
      </c>
      <c r="K50" s="45"/>
      <c r="L50" s="46"/>
      <c r="M50" s="8">
        <f t="shared" si="10"/>
        <v>0</v>
      </c>
      <c r="N50" s="9">
        <v>0</v>
      </c>
      <c r="O50" s="10">
        <f t="shared" si="8"/>
        <v>0</v>
      </c>
    </row>
    <row r="51" spans="1:15" ht="13.5" customHeight="1" x14ac:dyDescent="0.2">
      <c r="A51" s="7" t="s">
        <v>42</v>
      </c>
      <c r="B51" s="20">
        <v>3174</v>
      </c>
      <c r="C51" s="31">
        <v>7364824</v>
      </c>
      <c r="D51" s="35">
        <v>59976.99</v>
      </c>
      <c r="E51" s="8">
        <f t="shared" si="3"/>
        <v>29311.999519999998</v>
      </c>
      <c r="F51" s="9">
        <v>70103.47</v>
      </c>
      <c r="G51" s="10">
        <f t="shared" si="4"/>
        <v>159392.45952</v>
      </c>
      <c r="H51" s="11">
        <f t="shared" si="5"/>
        <v>2320.3604284814114</v>
      </c>
      <c r="I51" s="37">
        <f t="shared" si="2"/>
        <v>50.218166200378072</v>
      </c>
      <c r="J51" s="44" t="s">
        <v>32</v>
      </c>
      <c r="K51" s="32">
        <v>2405797</v>
      </c>
      <c r="L51" s="35">
        <v>20377.72</v>
      </c>
      <c r="M51" s="8">
        <f t="shared" si="10"/>
        <v>9575.0720599999986</v>
      </c>
      <c r="N51" s="9">
        <v>20981.96</v>
      </c>
      <c r="O51" s="10">
        <f t="shared" si="8"/>
        <v>50934.752059999999</v>
      </c>
    </row>
    <row r="52" spans="1:15" ht="13.5" customHeight="1" x14ac:dyDescent="0.2">
      <c r="A52" s="7" t="s">
        <v>43</v>
      </c>
      <c r="B52" s="20">
        <v>594</v>
      </c>
      <c r="C52" s="31">
        <v>1502717</v>
      </c>
      <c r="D52" s="35">
        <v>12552.97</v>
      </c>
      <c r="E52" s="8">
        <f t="shared" si="3"/>
        <v>5980.8136599999998</v>
      </c>
      <c r="F52" s="9">
        <v>10693.66</v>
      </c>
      <c r="G52" s="10">
        <f t="shared" si="4"/>
        <v>29227.443660000001</v>
      </c>
      <c r="H52" s="11">
        <f t="shared" si="5"/>
        <v>2529.8265993265995</v>
      </c>
      <c r="I52" s="37">
        <f t="shared" si="2"/>
        <v>49.204450606060604</v>
      </c>
      <c r="J52" s="44" t="s">
        <v>33</v>
      </c>
      <c r="K52" s="32">
        <v>2296907</v>
      </c>
      <c r="L52" s="35">
        <v>19217.34</v>
      </c>
      <c r="M52" s="8">
        <f t="shared" si="10"/>
        <v>9141.6898599999986</v>
      </c>
      <c r="N52" s="9">
        <v>15736.59</v>
      </c>
      <c r="O52" s="10">
        <f t="shared" si="8"/>
        <v>44095.619859999999</v>
      </c>
    </row>
    <row r="53" spans="1:15" ht="13.5" customHeight="1" x14ac:dyDescent="0.2">
      <c r="A53" s="7" t="s">
        <v>44</v>
      </c>
      <c r="B53" s="20">
        <v>842</v>
      </c>
      <c r="C53" s="31">
        <v>2179302</v>
      </c>
      <c r="D53" s="35">
        <v>18410.439999999999</v>
      </c>
      <c r="E53" s="8">
        <f t="shared" si="3"/>
        <v>8673.6219599999986</v>
      </c>
      <c r="F53" s="9">
        <v>15601.41</v>
      </c>
      <c r="G53" s="10">
        <f t="shared" si="4"/>
        <v>42685.471959999995</v>
      </c>
      <c r="H53" s="11">
        <f t="shared" si="5"/>
        <v>2588.2446555819479</v>
      </c>
      <c r="I53" s="37">
        <f t="shared" si="2"/>
        <v>50.695334869358668</v>
      </c>
      <c r="J53" s="44" t="s">
        <v>34</v>
      </c>
      <c r="K53" s="32">
        <v>8487105</v>
      </c>
      <c r="L53" s="35">
        <v>62866.83</v>
      </c>
      <c r="M53" s="8">
        <f t="shared" si="10"/>
        <v>33778.677900000002</v>
      </c>
      <c r="N53" s="9">
        <v>66828.72</v>
      </c>
      <c r="O53" s="10">
        <f t="shared" si="8"/>
        <v>163474.2279</v>
      </c>
    </row>
    <row r="54" spans="1:15" ht="13.5" customHeight="1" x14ac:dyDescent="0.2">
      <c r="A54" s="7" t="s">
        <v>45</v>
      </c>
      <c r="B54" s="20">
        <v>650</v>
      </c>
      <c r="C54" s="31">
        <v>1721760</v>
      </c>
      <c r="D54" s="35">
        <v>15320.92</v>
      </c>
      <c r="E54" s="8">
        <f t="shared" si="3"/>
        <v>6852.6048000000001</v>
      </c>
      <c r="F54" s="9">
        <v>10733.75</v>
      </c>
      <c r="G54" s="10">
        <f t="shared" si="4"/>
        <v>32907.274799999999</v>
      </c>
      <c r="H54" s="11">
        <f t="shared" si="5"/>
        <v>2648.8615384615387</v>
      </c>
      <c r="I54" s="37">
        <f t="shared" si="2"/>
        <v>50.626576615384614</v>
      </c>
      <c r="J54" s="44" t="s">
        <v>35</v>
      </c>
      <c r="K54" s="32">
        <v>2290616</v>
      </c>
      <c r="L54" s="35">
        <v>17642.73</v>
      </c>
      <c r="M54" s="8">
        <f t="shared" si="10"/>
        <v>9116.651679999999</v>
      </c>
      <c r="N54" s="9">
        <v>23003.51</v>
      </c>
      <c r="O54" s="10">
        <f t="shared" si="8"/>
        <v>49762.891680000001</v>
      </c>
    </row>
    <row r="55" spans="1:15" ht="13.5" customHeight="1" x14ac:dyDescent="0.2">
      <c r="A55" s="7" t="s">
        <v>46</v>
      </c>
      <c r="B55" s="20">
        <v>771</v>
      </c>
      <c r="C55" s="31">
        <v>1587644</v>
      </c>
      <c r="D55" s="35">
        <v>12450.91</v>
      </c>
      <c r="E55" s="8">
        <f t="shared" si="3"/>
        <v>6318.8231199999991</v>
      </c>
      <c r="F55" s="9">
        <v>18582.189999999999</v>
      </c>
      <c r="G55" s="10">
        <f t="shared" si="4"/>
        <v>37351.923119999992</v>
      </c>
      <c r="H55" s="11">
        <f t="shared" si="5"/>
        <v>2059.201037613489</v>
      </c>
      <c r="I55" s="37">
        <f t="shared" si="2"/>
        <v>48.446074085603101</v>
      </c>
      <c r="J55" s="44" t="s">
        <v>36</v>
      </c>
      <c r="K55" s="32">
        <v>2975547</v>
      </c>
      <c r="L55" s="35">
        <v>23563.06</v>
      </c>
      <c r="M55" s="8">
        <f t="shared" si="10"/>
        <v>11842.67706</v>
      </c>
      <c r="N55" s="9">
        <v>21830.76</v>
      </c>
      <c r="O55" s="10">
        <f t="shared" si="8"/>
        <v>57236.497059999994</v>
      </c>
    </row>
    <row r="56" spans="1:15" ht="13.5" customHeight="1" x14ac:dyDescent="0.2">
      <c r="A56" s="7" t="s">
        <v>47</v>
      </c>
      <c r="B56" s="20">
        <v>2278</v>
      </c>
      <c r="C56" s="31">
        <v>5978643</v>
      </c>
      <c r="D56" s="35">
        <v>50549.22</v>
      </c>
      <c r="E56" s="8">
        <f t="shared" si="3"/>
        <v>23794.999139999996</v>
      </c>
      <c r="F56" s="9">
        <v>45418.18</v>
      </c>
      <c r="G56" s="10">
        <f t="shared" si="4"/>
        <v>119762.39913999999</v>
      </c>
      <c r="H56" s="11">
        <f t="shared" si="5"/>
        <v>2624.514047410009</v>
      </c>
      <c r="I56" s="37">
        <f t="shared" si="2"/>
        <v>52.57348513608428</v>
      </c>
      <c r="J56" s="44" t="s">
        <v>74</v>
      </c>
      <c r="K56" s="45"/>
      <c r="L56" s="46"/>
      <c r="M56" s="8"/>
      <c r="N56" s="9"/>
      <c r="O56" s="10"/>
    </row>
    <row r="57" spans="1:15" ht="13.5" customHeight="1" x14ac:dyDescent="0.2">
      <c r="A57" s="7" t="s">
        <v>48</v>
      </c>
      <c r="B57" s="20">
        <v>222</v>
      </c>
      <c r="C57" s="31">
        <v>535620</v>
      </c>
      <c r="D57" s="35">
        <v>4215.16</v>
      </c>
      <c r="E57" s="8">
        <f t="shared" si="3"/>
        <v>2131.7676000000001</v>
      </c>
      <c r="F57" s="9">
        <v>8383.32</v>
      </c>
      <c r="G57" s="10">
        <f t="shared" si="4"/>
        <v>14730.247599999999</v>
      </c>
      <c r="H57" s="11">
        <f t="shared" si="5"/>
        <v>2412.7027027027025</v>
      </c>
      <c r="I57" s="37">
        <f t="shared" si="2"/>
        <v>66.352466666666658</v>
      </c>
      <c r="J57" s="44" t="s">
        <v>37</v>
      </c>
      <c r="K57" s="32">
        <v>1801751</v>
      </c>
      <c r="L57" s="35">
        <v>11943.14</v>
      </c>
      <c r="M57" s="8">
        <f t="shared" si="10"/>
        <v>7170.9689799999996</v>
      </c>
      <c r="N57" s="9">
        <v>16767.84</v>
      </c>
      <c r="O57" s="10">
        <f>SUM(L57:N57)</f>
        <v>35881.948980000001</v>
      </c>
    </row>
    <row r="58" spans="1:15" ht="13.5" customHeight="1" x14ac:dyDescent="0.2">
      <c r="A58" s="7" t="s">
        <v>49</v>
      </c>
      <c r="B58" s="20">
        <v>1512</v>
      </c>
      <c r="C58" s="31">
        <v>3794174</v>
      </c>
      <c r="D58" s="35">
        <v>30206.63</v>
      </c>
      <c r="E58" s="8">
        <f t="shared" si="3"/>
        <v>15100.812519999999</v>
      </c>
      <c r="F58" s="9">
        <v>32927.449999999997</v>
      </c>
      <c r="G58" s="10">
        <f t="shared" si="4"/>
        <v>78234.892519999994</v>
      </c>
      <c r="H58" s="11">
        <f t="shared" si="5"/>
        <v>2509.3743386243386</v>
      </c>
      <c r="I58" s="37">
        <f t="shared" si="2"/>
        <v>51.742653783068782</v>
      </c>
      <c r="J58" s="44" t="s">
        <v>101</v>
      </c>
      <c r="K58" s="45"/>
      <c r="L58" s="46"/>
      <c r="M58" s="8"/>
      <c r="N58" s="9"/>
      <c r="O58" s="10"/>
    </row>
    <row r="59" spans="1:15" ht="13.5" customHeight="1" x14ac:dyDescent="0.2">
      <c r="A59" s="7" t="s">
        <v>50</v>
      </c>
      <c r="B59" s="20">
        <v>1718</v>
      </c>
      <c r="C59" s="31">
        <v>4369722</v>
      </c>
      <c r="D59" s="35">
        <v>33031.99</v>
      </c>
      <c r="E59" s="8">
        <f t="shared" si="3"/>
        <v>17391.493559999999</v>
      </c>
      <c r="F59" s="9">
        <v>37803.99</v>
      </c>
      <c r="G59" s="10">
        <f t="shared" si="4"/>
        <v>88227.473559999984</v>
      </c>
      <c r="H59" s="11">
        <f t="shared" si="5"/>
        <v>2543.4935972060534</v>
      </c>
      <c r="I59" s="37">
        <f t="shared" si="2"/>
        <v>51.354757601862623</v>
      </c>
      <c r="J59" s="44" t="s">
        <v>38</v>
      </c>
      <c r="K59" s="32">
        <v>852359</v>
      </c>
      <c r="L59" s="35">
        <v>7290.43</v>
      </c>
      <c r="M59" s="8">
        <f t="shared" si="10"/>
        <v>3392.3888199999997</v>
      </c>
      <c r="N59" s="9">
        <v>8714.9699999999993</v>
      </c>
      <c r="O59" s="10">
        <f>SUM(L59:N59)</f>
        <v>19397.788820000002</v>
      </c>
    </row>
    <row r="60" spans="1:15" ht="13.5" customHeight="1" x14ac:dyDescent="0.2">
      <c r="A60" s="7" t="s">
        <v>51</v>
      </c>
      <c r="B60" s="20">
        <v>746</v>
      </c>
      <c r="C60" s="31">
        <v>1642180</v>
      </c>
      <c r="D60" s="35">
        <v>12516.14</v>
      </c>
      <c r="E60" s="8">
        <f t="shared" si="3"/>
        <v>6535.8763999999992</v>
      </c>
      <c r="F60" s="9">
        <v>14812.35</v>
      </c>
      <c r="G60" s="10">
        <f t="shared" si="4"/>
        <v>33864.366399999999</v>
      </c>
      <c r="H60" s="11">
        <f t="shared" si="5"/>
        <v>2201.313672922252</v>
      </c>
      <c r="I60" s="37">
        <f t="shared" si="2"/>
        <v>45.394593029490615</v>
      </c>
      <c r="J60" s="44" t="s">
        <v>39</v>
      </c>
      <c r="K60" s="32">
        <v>6312123</v>
      </c>
      <c r="L60" s="35">
        <v>46570.31</v>
      </c>
      <c r="M60" s="8">
        <f t="shared" si="10"/>
        <v>25122.249539999997</v>
      </c>
      <c r="N60" s="9">
        <v>55859.47</v>
      </c>
      <c r="O60" s="10">
        <f>SUM(L60:N60)</f>
        <v>127552.02953999999</v>
      </c>
    </row>
    <row r="61" spans="1:15" ht="13.5" customHeight="1" x14ac:dyDescent="0.2">
      <c r="A61" s="7" t="s">
        <v>52</v>
      </c>
      <c r="B61" s="20">
        <v>140</v>
      </c>
      <c r="C61" s="31">
        <v>276167</v>
      </c>
      <c r="D61" s="35">
        <v>2179</v>
      </c>
      <c r="E61" s="8">
        <f t="shared" si="3"/>
        <v>1099.1446599999999</v>
      </c>
      <c r="F61" s="9">
        <v>2371.73</v>
      </c>
      <c r="G61" s="10">
        <f t="shared" si="4"/>
        <v>5649.8746599999995</v>
      </c>
      <c r="H61" s="11">
        <f t="shared" si="5"/>
        <v>1972.6214285714286</v>
      </c>
      <c r="I61" s="37">
        <f t="shared" si="2"/>
        <v>40.356247571428568</v>
      </c>
      <c r="J61" s="44" t="s">
        <v>78</v>
      </c>
      <c r="K61" s="32">
        <v>3158577</v>
      </c>
      <c r="L61" s="35">
        <v>24347</v>
      </c>
      <c r="M61" s="8">
        <f t="shared" si="10"/>
        <v>12571.13646</v>
      </c>
      <c r="N61" s="9">
        <v>22743.09</v>
      </c>
      <c r="O61" s="10">
        <f>SUM(L61:N61)</f>
        <v>59661.226460000005</v>
      </c>
    </row>
    <row r="62" spans="1:15" ht="13.5" customHeight="1" x14ac:dyDescent="0.2">
      <c r="A62" s="7" t="s">
        <v>75</v>
      </c>
      <c r="B62" s="20">
        <v>2562</v>
      </c>
      <c r="C62" s="45">
        <v>1522002</v>
      </c>
      <c r="D62" s="46">
        <v>10956.51</v>
      </c>
      <c r="E62" s="8">
        <f t="shared" si="3"/>
        <v>6057.5679599999994</v>
      </c>
      <c r="F62" s="49">
        <v>14216.81</v>
      </c>
      <c r="G62" s="10">
        <f>SUM(D62:F62)</f>
        <v>31230.88796</v>
      </c>
      <c r="H62" s="11">
        <f>C62/B62</f>
        <v>594.06791569086647</v>
      </c>
      <c r="I62" s="37">
        <f t="shared" si="2"/>
        <v>12.190042138953942</v>
      </c>
      <c r="J62" s="44" t="s">
        <v>40</v>
      </c>
      <c r="K62" s="32">
        <v>309490</v>
      </c>
      <c r="L62" s="35">
        <v>2660.21</v>
      </c>
      <c r="M62" s="8">
        <f t="shared" si="10"/>
        <v>1231.7701999999999</v>
      </c>
      <c r="N62" s="9">
        <v>3760.93</v>
      </c>
      <c r="O62" s="10">
        <f>SUM(L62:N62)</f>
        <v>7652.9102000000003</v>
      </c>
    </row>
    <row r="63" spans="1:15" ht="13.5" customHeight="1" x14ac:dyDescent="0.2">
      <c r="A63" s="7" t="s">
        <v>53</v>
      </c>
      <c r="B63" s="20">
        <v>1044</v>
      </c>
      <c r="C63" s="31">
        <v>2706508</v>
      </c>
      <c r="D63" s="35">
        <v>22244.47</v>
      </c>
      <c r="E63" s="8">
        <f t="shared" si="3"/>
        <v>10771.901839999999</v>
      </c>
      <c r="F63" s="9">
        <v>23882.39</v>
      </c>
      <c r="G63" s="10">
        <f t="shared" si="4"/>
        <v>56898.761839999999</v>
      </c>
      <c r="H63" s="11">
        <f t="shared" si="5"/>
        <v>2592.4406130268198</v>
      </c>
      <c r="I63" s="37">
        <f t="shared" si="2"/>
        <v>54.500729731800767</v>
      </c>
      <c r="J63" s="44" t="s">
        <v>41</v>
      </c>
      <c r="K63" s="32">
        <v>14839460</v>
      </c>
      <c r="L63" s="35">
        <v>125731.4</v>
      </c>
      <c r="M63" s="8">
        <f>K63*19.9/5000</f>
        <v>59061.050799999997</v>
      </c>
      <c r="N63" s="9">
        <v>93156.83</v>
      </c>
      <c r="O63" s="10">
        <f>SUM(L63:N63)</f>
        <v>277949.28080000001</v>
      </c>
    </row>
    <row r="64" spans="1:15" ht="13.5" customHeight="1" x14ac:dyDescent="0.2">
      <c r="A64" s="7" t="s">
        <v>54</v>
      </c>
      <c r="B64" s="20">
        <v>763</v>
      </c>
      <c r="C64" s="31">
        <v>1807168</v>
      </c>
      <c r="D64" s="35">
        <v>14766.61</v>
      </c>
      <c r="E64" s="8">
        <f t="shared" si="3"/>
        <v>7192.5286399999995</v>
      </c>
      <c r="F64" s="9">
        <v>15284.81</v>
      </c>
      <c r="G64" s="10">
        <f t="shared" si="4"/>
        <v>37243.948640000002</v>
      </c>
      <c r="H64" s="11">
        <f t="shared" si="5"/>
        <v>2368.5032765399737</v>
      </c>
      <c r="I64" s="37">
        <f t="shared" si="2"/>
        <v>48.812514600262126</v>
      </c>
      <c r="J64" s="44" t="s">
        <v>95</v>
      </c>
      <c r="K64" s="32"/>
      <c r="L64" s="35"/>
      <c r="M64" s="8"/>
      <c r="N64" s="9"/>
      <c r="O64" s="10"/>
    </row>
    <row r="65" spans="1:15" ht="13.5" customHeight="1" x14ac:dyDescent="0.2">
      <c r="A65" s="7" t="s">
        <v>55</v>
      </c>
      <c r="B65" s="27">
        <v>445</v>
      </c>
      <c r="C65" s="31">
        <v>1238347</v>
      </c>
      <c r="D65" s="35">
        <v>11046.3</v>
      </c>
      <c r="E65" s="8">
        <f t="shared" si="3"/>
        <v>4928.6210599999995</v>
      </c>
      <c r="F65" s="9">
        <v>6940.92</v>
      </c>
      <c r="G65" s="10">
        <f t="shared" si="4"/>
        <v>22915.841059999999</v>
      </c>
      <c r="H65" s="11">
        <f t="shared" si="5"/>
        <v>2782.8022471910112</v>
      </c>
      <c r="I65" s="37">
        <f t="shared" si="2"/>
        <v>51.496272044943815</v>
      </c>
      <c r="J65" s="44" t="s">
        <v>96</v>
      </c>
      <c r="K65" s="32">
        <v>240867</v>
      </c>
      <c r="L65" s="35">
        <v>1947.56</v>
      </c>
      <c r="M65" s="8">
        <f>K65*19.9/5000</f>
        <v>958.65066000000002</v>
      </c>
      <c r="N65" s="9">
        <v>3138.38</v>
      </c>
      <c r="O65" s="10">
        <f>SUM(L65:N65)</f>
        <v>6044.5906599999998</v>
      </c>
    </row>
    <row r="66" spans="1:15" ht="13.5" customHeight="1" x14ac:dyDescent="0.2">
      <c r="A66" s="7" t="s">
        <v>56</v>
      </c>
      <c r="B66" s="20">
        <v>1048</v>
      </c>
      <c r="C66" s="31">
        <v>2238895</v>
      </c>
      <c r="D66" s="35">
        <v>20214.02</v>
      </c>
      <c r="E66" s="8">
        <f t="shared" si="3"/>
        <v>8910.8021000000008</v>
      </c>
      <c r="F66" s="9">
        <v>16740.54</v>
      </c>
      <c r="G66" s="10">
        <f t="shared" si="4"/>
        <v>45865.362099999998</v>
      </c>
      <c r="H66" s="11">
        <f t="shared" si="5"/>
        <v>2136.3501908396947</v>
      </c>
      <c r="I66" s="37">
        <f t="shared" si="2"/>
        <v>43.764658492366408</v>
      </c>
      <c r="J66" s="44" t="s">
        <v>97</v>
      </c>
      <c r="K66" s="32">
        <v>239090</v>
      </c>
      <c r="L66" s="35">
        <v>1946.87</v>
      </c>
      <c r="M66" s="8">
        <f>K66*19.9/5000</f>
        <v>951.57820000000004</v>
      </c>
      <c r="N66" s="9">
        <v>3716.75</v>
      </c>
      <c r="O66" s="10">
        <f>SUM(L66:N66)</f>
        <v>6615.1981999999998</v>
      </c>
    </row>
    <row r="67" spans="1:15" ht="13.5" customHeight="1" x14ac:dyDescent="0.2">
      <c r="A67" s="7" t="s">
        <v>57</v>
      </c>
      <c r="B67" s="20">
        <v>2085</v>
      </c>
      <c r="C67" s="32">
        <v>3838818</v>
      </c>
      <c r="D67" s="35">
        <v>32968.910000000003</v>
      </c>
      <c r="E67" s="8">
        <f t="shared" si="3"/>
        <v>15278.495639999997</v>
      </c>
      <c r="F67" s="9">
        <v>33350.94</v>
      </c>
      <c r="G67" s="10">
        <f t="shared" si="4"/>
        <v>81598.34564</v>
      </c>
      <c r="H67" s="11">
        <f t="shared" si="5"/>
        <v>1841.1597122302157</v>
      </c>
      <c r="I67" s="37">
        <f>G67/B67</f>
        <v>39.135897189448443</v>
      </c>
      <c r="J67" s="44" t="s">
        <v>98</v>
      </c>
      <c r="K67" s="32">
        <v>177347</v>
      </c>
      <c r="L67" s="35">
        <v>1458.25</v>
      </c>
      <c r="M67" s="8">
        <f>K67*19.9/5000</f>
        <v>705.84105999999997</v>
      </c>
      <c r="N67" s="9">
        <v>1814.7</v>
      </c>
      <c r="O67" s="10">
        <f>SUM(L67:N67)</f>
        <v>3978.7910599999996</v>
      </c>
    </row>
    <row r="68" spans="1:15" ht="13.5" customHeight="1" x14ac:dyDescent="0.2">
      <c r="A68" s="7" t="s">
        <v>76</v>
      </c>
      <c r="B68" s="20">
        <v>2769</v>
      </c>
      <c r="C68" s="32">
        <v>5537838</v>
      </c>
      <c r="D68" s="35">
        <v>34454.46</v>
      </c>
      <c r="E68" s="8">
        <f>C68*19.9/5000</f>
        <v>22040.595239999999</v>
      </c>
      <c r="F68" s="9">
        <v>33514.61</v>
      </c>
      <c r="G68" s="10">
        <f>SUM(D68:F68)</f>
        <v>90009.665240000002</v>
      </c>
      <c r="H68" s="11">
        <f>C68/B68</f>
        <v>1999.9414951245938</v>
      </c>
      <c r="I68" s="37">
        <f>G68/B68</f>
        <v>32.506199075478513</v>
      </c>
      <c r="J68" s="44" t="s">
        <v>99</v>
      </c>
      <c r="K68" s="32">
        <v>177826</v>
      </c>
      <c r="L68" s="35">
        <v>1294.99</v>
      </c>
      <c r="M68" s="8">
        <f>K68*19.9/5000</f>
        <v>707.74748</v>
      </c>
      <c r="N68" s="9">
        <v>2948.47</v>
      </c>
      <c r="O68" s="10">
        <f>SUM(L68:N68)</f>
        <v>4951.20748</v>
      </c>
    </row>
    <row r="69" spans="1:15" ht="13.5" customHeight="1" x14ac:dyDescent="0.2">
      <c r="A69" s="7" t="s">
        <v>58</v>
      </c>
      <c r="B69" s="20">
        <v>1250</v>
      </c>
      <c r="C69" s="30">
        <v>2132592</v>
      </c>
      <c r="D69" s="35">
        <v>15818.27</v>
      </c>
      <c r="E69" s="8">
        <f>C69*19.9/5000</f>
        <v>8487.7161599999999</v>
      </c>
      <c r="F69" s="9">
        <v>31310.58</v>
      </c>
      <c r="G69" s="10">
        <f>SUM(D69:F69)</f>
        <v>55616.566160000002</v>
      </c>
      <c r="H69" s="11">
        <f>C69/B69</f>
        <v>1706.0735999999999</v>
      </c>
      <c r="I69" s="37">
        <f>G69/B69</f>
        <v>44.493252928000004</v>
      </c>
      <c r="J69" s="44" t="s">
        <v>102</v>
      </c>
      <c r="K69" s="45"/>
      <c r="L69" s="46"/>
      <c r="M69" s="8"/>
      <c r="N69" s="9"/>
      <c r="O69" s="10"/>
    </row>
    <row r="70" spans="1:15" ht="13.5" customHeight="1" x14ac:dyDescent="0.2">
      <c r="A70" s="7" t="s">
        <v>77</v>
      </c>
      <c r="B70" s="20">
        <v>2188</v>
      </c>
      <c r="C70" s="30">
        <v>3842839</v>
      </c>
      <c r="D70" s="35">
        <v>24388.799999999999</v>
      </c>
      <c r="E70" s="8">
        <f t="shared" si="3"/>
        <v>15294.49922</v>
      </c>
      <c r="F70" s="9">
        <v>43563.89</v>
      </c>
      <c r="G70" s="10">
        <f t="shared" si="4"/>
        <v>83247.18922</v>
      </c>
      <c r="H70" s="11">
        <f t="shared" si="5"/>
        <v>1756.324954296161</v>
      </c>
      <c r="I70" s="37">
        <f>G70/B70</f>
        <v>38.047161435100548</v>
      </c>
      <c r="J70" s="44" t="s">
        <v>42</v>
      </c>
      <c r="K70" s="32">
        <v>7364824</v>
      </c>
      <c r="L70" s="35">
        <v>59976.99</v>
      </c>
      <c r="M70" s="8">
        <f t="shared" ref="M70:M76" si="11">K70*19.9/5000</f>
        <v>29311.999519999998</v>
      </c>
      <c r="N70" s="9">
        <v>70103.47</v>
      </c>
      <c r="O70" s="10">
        <f t="shared" ref="O70:O89" si="12">SUM(L70:N70)</f>
        <v>159392.45952</v>
      </c>
    </row>
    <row r="71" spans="1:15" x14ac:dyDescent="0.2">
      <c r="A71" s="12"/>
      <c r="B71" s="33"/>
      <c r="C71" s="11"/>
      <c r="D71" s="10"/>
      <c r="E71" s="10"/>
      <c r="F71" s="10"/>
      <c r="G71" s="12"/>
      <c r="H71" s="11"/>
      <c r="I71" s="38"/>
      <c r="J71" s="44" t="s">
        <v>43</v>
      </c>
      <c r="K71" s="32">
        <v>1502717</v>
      </c>
      <c r="L71" s="35">
        <v>12552.97</v>
      </c>
      <c r="M71" s="8">
        <f t="shared" si="11"/>
        <v>5980.8136599999998</v>
      </c>
      <c r="N71" s="9">
        <v>10693.66</v>
      </c>
      <c r="O71" s="10">
        <f t="shared" si="12"/>
        <v>29227.443660000001</v>
      </c>
    </row>
    <row r="72" spans="1:15" s="16" customFormat="1" x14ac:dyDescent="0.2">
      <c r="A72" s="13" t="s">
        <v>59</v>
      </c>
      <c r="B72" s="14">
        <f>SUM(B2:B70)</f>
        <v>102652</v>
      </c>
      <c r="C72" s="14">
        <f>SUM(C2:C71)</f>
        <v>211983414</v>
      </c>
      <c r="D72" s="15">
        <f>SUM(D2:D70)</f>
        <v>1680576.3099999996</v>
      </c>
      <c r="E72" s="15">
        <f>SUM(E2:E70)</f>
        <v>843693.98771999974</v>
      </c>
      <c r="F72" s="15">
        <f>SUM(F2:F70)</f>
        <v>1702686.9899999995</v>
      </c>
      <c r="G72" s="15">
        <f>SUM(G2:G70)</f>
        <v>4226957.2877199985</v>
      </c>
      <c r="H72" s="14">
        <f>C72/B72</f>
        <v>2065.0685227759809</v>
      </c>
      <c r="I72" s="39">
        <f>G72/B72</f>
        <v>41.177544399719423</v>
      </c>
      <c r="J72" s="44" t="s">
        <v>44</v>
      </c>
      <c r="K72" s="32">
        <v>2179302</v>
      </c>
      <c r="L72" s="35">
        <v>18410.439999999999</v>
      </c>
      <c r="M72" s="8">
        <f t="shared" si="11"/>
        <v>8673.6219599999986</v>
      </c>
      <c r="N72" s="9">
        <v>15601.41</v>
      </c>
      <c r="O72" s="10">
        <f t="shared" si="12"/>
        <v>42685.471959999995</v>
      </c>
    </row>
    <row r="73" spans="1:15" x14ac:dyDescent="0.2">
      <c r="J73" s="44" t="s">
        <v>45</v>
      </c>
      <c r="K73" s="32">
        <v>1721760</v>
      </c>
      <c r="L73" s="35">
        <v>15320.92</v>
      </c>
      <c r="M73" s="8">
        <f t="shared" si="11"/>
        <v>6852.6048000000001</v>
      </c>
      <c r="N73" s="9">
        <v>10733.75</v>
      </c>
      <c r="O73" s="10">
        <f t="shared" si="12"/>
        <v>32907.274799999999</v>
      </c>
    </row>
    <row r="74" spans="1:15" x14ac:dyDescent="0.2">
      <c r="J74" s="44" t="s">
        <v>46</v>
      </c>
      <c r="K74" s="32">
        <v>1587644</v>
      </c>
      <c r="L74" s="35">
        <v>12450.91</v>
      </c>
      <c r="M74" s="8">
        <f t="shared" si="11"/>
        <v>6318.8231199999991</v>
      </c>
      <c r="N74" s="9">
        <v>18582.189999999999</v>
      </c>
      <c r="O74" s="10">
        <f t="shared" si="12"/>
        <v>37351.923119999992</v>
      </c>
    </row>
    <row r="75" spans="1:15" x14ac:dyDescent="0.2">
      <c r="J75" s="44" t="s">
        <v>47</v>
      </c>
      <c r="K75" s="32">
        <v>5978643</v>
      </c>
      <c r="L75" s="35">
        <v>50549.22</v>
      </c>
      <c r="M75" s="8">
        <f t="shared" si="11"/>
        <v>23794.999139999996</v>
      </c>
      <c r="N75" s="9">
        <v>45418.18</v>
      </c>
      <c r="O75" s="10">
        <f t="shared" si="12"/>
        <v>119762.39913999999</v>
      </c>
    </row>
    <row r="76" spans="1:15" x14ac:dyDescent="0.2">
      <c r="J76" s="44" t="s">
        <v>48</v>
      </c>
      <c r="K76" s="32">
        <v>535620</v>
      </c>
      <c r="L76" s="35">
        <v>4215.16</v>
      </c>
      <c r="M76" s="8">
        <f t="shared" si="11"/>
        <v>2131.7676000000001</v>
      </c>
      <c r="N76" s="9">
        <v>8383.32</v>
      </c>
      <c r="O76" s="10">
        <f t="shared" si="12"/>
        <v>14730.247599999999</v>
      </c>
    </row>
    <row r="77" spans="1:15" x14ac:dyDescent="0.2">
      <c r="J77" s="44" t="s">
        <v>49</v>
      </c>
      <c r="K77" s="32">
        <v>3794174</v>
      </c>
      <c r="L77" s="35">
        <v>30206.63</v>
      </c>
      <c r="M77" s="8">
        <f t="shared" ref="M77:M84" si="13">K77*19.9/5000</f>
        <v>15100.812519999999</v>
      </c>
      <c r="N77" s="9">
        <v>32927.449999999997</v>
      </c>
      <c r="O77" s="10">
        <f t="shared" si="12"/>
        <v>78234.892519999994</v>
      </c>
    </row>
    <row r="78" spans="1:15" x14ac:dyDescent="0.2">
      <c r="J78" s="44" t="s">
        <v>50</v>
      </c>
      <c r="K78" s="32">
        <v>4369722</v>
      </c>
      <c r="L78" s="35">
        <v>33031.99</v>
      </c>
      <c r="M78" s="8">
        <f t="shared" si="13"/>
        <v>17391.493559999999</v>
      </c>
      <c r="N78" s="9">
        <v>37803.99</v>
      </c>
      <c r="O78" s="10">
        <f t="shared" si="12"/>
        <v>88227.473559999984</v>
      </c>
    </row>
    <row r="79" spans="1:15" x14ac:dyDescent="0.2">
      <c r="J79" s="44" t="s">
        <v>51</v>
      </c>
      <c r="K79" s="32">
        <v>1642180</v>
      </c>
      <c r="L79" s="35">
        <v>12516.14</v>
      </c>
      <c r="M79" s="8">
        <f t="shared" si="13"/>
        <v>6535.8763999999992</v>
      </c>
      <c r="N79" s="9">
        <v>14812.35</v>
      </c>
      <c r="O79" s="10">
        <f t="shared" si="12"/>
        <v>33864.366399999999</v>
      </c>
    </row>
    <row r="80" spans="1:15" x14ac:dyDescent="0.2">
      <c r="J80" s="44" t="s">
        <v>52</v>
      </c>
      <c r="K80" s="32">
        <v>276167</v>
      </c>
      <c r="L80" s="35">
        <v>2179</v>
      </c>
      <c r="M80" s="8">
        <f t="shared" si="13"/>
        <v>1099.1446599999999</v>
      </c>
      <c r="N80" s="9">
        <v>2371.73</v>
      </c>
      <c r="O80" s="10">
        <f t="shared" si="12"/>
        <v>5649.8746599999995</v>
      </c>
    </row>
    <row r="81" spans="10:15" x14ac:dyDescent="0.2">
      <c r="J81" s="44" t="s">
        <v>75</v>
      </c>
      <c r="K81" s="45">
        <v>1522002</v>
      </c>
      <c r="L81" s="46">
        <v>10956.51</v>
      </c>
      <c r="M81" s="8">
        <f t="shared" si="13"/>
        <v>6057.5679599999994</v>
      </c>
      <c r="N81" s="49">
        <v>14216.81</v>
      </c>
      <c r="O81" s="10">
        <f t="shared" si="12"/>
        <v>31230.88796</v>
      </c>
    </row>
    <row r="82" spans="10:15" x14ac:dyDescent="0.2">
      <c r="J82" s="44" t="s">
        <v>53</v>
      </c>
      <c r="K82" s="32">
        <v>2706508</v>
      </c>
      <c r="L82" s="35">
        <v>22244.47</v>
      </c>
      <c r="M82" s="8">
        <f t="shared" si="13"/>
        <v>10771.901839999999</v>
      </c>
      <c r="N82" s="9">
        <v>23882.39</v>
      </c>
      <c r="O82" s="10">
        <f t="shared" si="12"/>
        <v>56898.761839999999</v>
      </c>
    </row>
    <row r="83" spans="10:15" x14ac:dyDescent="0.2">
      <c r="J83" s="44" t="s">
        <v>54</v>
      </c>
      <c r="K83" s="32">
        <v>1807168</v>
      </c>
      <c r="L83" s="35">
        <v>14766.61</v>
      </c>
      <c r="M83" s="8">
        <f t="shared" si="13"/>
        <v>7192.5286399999995</v>
      </c>
      <c r="N83" s="9">
        <v>15284.81</v>
      </c>
      <c r="O83" s="10">
        <f t="shared" si="12"/>
        <v>37243.948640000002</v>
      </c>
    </row>
    <row r="84" spans="10:15" x14ac:dyDescent="0.2">
      <c r="J84" s="44" t="s">
        <v>55</v>
      </c>
      <c r="K84" s="32">
        <v>1238347</v>
      </c>
      <c r="L84" s="35">
        <v>11046.3</v>
      </c>
      <c r="M84" s="8">
        <f t="shared" si="13"/>
        <v>4928.6210599999995</v>
      </c>
      <c r="N84" s="9">
        <v>6940.92</v>
      </c>
      <c r="O84" s="10">
        <f t="shared" si="12"/>
        <v>22915.841059999999</v>
      </c>
    </row>
    <row r="85" spans="10:15" x14ac:dyDescent="0.2">
      <c r="J85" s="44" t="s">
        <v>56</v>
      </c>
      <c r="K85" s="32">
        <v>2238895</v>
      </c>
      <c r="L85" s="35">
        <v>20214.02</v>
      </c>
      <c r="M85" s="8">
        <f>K85*19.9/5000</f>
        <v>8910.8021000000008</v>
      </c>
      <c r="N85" s="9">
        <v>16740.54</v>
      </c>
      <c r="O85" s="10">
        <f t="shared" si="12"/>
        <v>45865.362099999998</v>
      </c>
    </row>
    <row r="86" spans="10:15" x14ac:dyDescent="0.2">
      <c r="J86" s="44" t="s">
        <v>57</v>
      </c>
      <c r="K86" s="32">
        <v>3838818</v>
      </c>
      <c r="L86" s="35">
        <v>32968.910000000003</v>
      </c>
      <c r="M86" s="8">
        <f>K86*19.9/5000</f>
        <v>15278.495639999997</v>
      </c>
      <c r="N86" s="9">
        <v>33350.94</v>
      </c>
      <c r="O86" s="10">
        <f t="shared" si="12"/>
        <v>81598.34564</v>
      </c>
    </row>
    <row r="87" spans="10:15" x14ac:dyDescent="0.2">
      <c r="J87" s="44" t="s">
        <v>76</v>
      </c>
      <c r="K87" s="32">
        <v>5537838</v>
      </c>
      <c r="L87" s="35">
        <v>34454.46</v>
      </c>
      <c r="M87" s="8">
        <f>K87*19.9/5000</f>
        <v>22040.595239999999</v>
      </c>
      <c r="N87" s="9">
        <v>33514.61</v>
      </c>
      <c r="O87" s="10">
        <f t="shared" si="12"/>
        <v>90009.665240000002</v>
      </c>
    </row>
    <row r="88" spans="10:15" x14ac:dyDescent="0.2">
      <c r="J88" s="44" t="s">
        <v>58</v>
      </c>
      <c r="K88" s="32">
        <v>2132592</v>
      </c>
      <c r="L88" s="35">
        <v>15818.27</v>
      </c>
      <c r="M88" s="8">
        <f>K88*19.9/5000</f>
        <v>8487.7161599999999</v>
      </c>
      <c r="N88" s="9">
        <v>31310.58</v>
      </c>
      <c r="O88" s="10">
        <f t="shared" si="12"/>
        <v>55616.566160000002</v>
      </c>
    </row>
    <row r="89" spans="10:15" x14ac:dyDescent="0.2">
      <c r="J89" s="44" t="s">
        <v>77</v>
      </c>
      <c r="K89" s="32">
        <v>3842839</v>
      </c>
      <c r="L89" s="35">
        <v>24388.799999999999</v>
      </c>
      <c r="M89" s="8">
        <f>K89*19.9/5000</f>
        <v>15294.49922</v>
      </c>
      <c r="N89" s="9">
        <v>43563.89</v>
      </c>
      <c r="O89" s="10">
        <f t="shared" si="12"/>
        <v>83247.18922</v>
      </c>
    </row>
    <row r="90" spans="10:15" x14ac:dyDescent="0.2">
      <c r="J90" s="12"/>
      <c r="K90" s="47">
        <f>SUM(K2:K89)</f>
        <v>219699374</v>
      </c>
      <c r="L90" s="48">
        <f>SUM(L2:L89)</f>
        <v>1752026.1499999994</v>
      </c>
      <c r="M90" s="48">
        <f>SUM(M2:M89)</f>
        <v>874403.50851999968</v>
      </c>
      <c r="N90" s="15">
        <f>SUM(N2:N89)</f>
        <v>1799393.8999999997</v>
      </c>
      <c r="O90" s="15">
        <f>SUM(O2:O89)</f>
        <v>4425823.5585199995</v>
      </c>
    </row>
  </sheetData>
  <phoneticPr fontId="0" type="noConversion"/>
  <pageMargins left="0.75" right="0.75" top="1" bottom="1" header="0.5" footer="0.5"/>
  <pageSetup scale="72" orientation="portrait" horizontalDpi="355" verticalDpi="355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1"/>
  <sheetViews>
    <sheetView view="pageBreakPreview" zoomScaleNormal="115" zoomScaleSheetLayoutView="100" workbookViewId="0"/>
  </sheetViews>
  <sheetFormatPr defaultColWidth="12.28515625" defaultRowHeight="18.75" customHeight="1" x14ac:dyDescent="0.2"/>
  <cols>
    <col min="1" max="1" width="22.7109375" style="59" bestFit="1" customWidth="1"/>
    <col min="2" max="2" width="12.140625" style="84" bestFit="1" customWidth="1"/>
    <col min="3" max="3" width="16.5703125" style="84" customWidth="1"/>
    <col min="4" max="4" width="16.5703125" style="85" customWidth="1"/>
    <col min="5" max="5" width="13.42578125" style="85" bestFit="1" customWidth="1"/>
    <col min="6" max="6" width="16.140625" style="86" customWidth="1"/>
    <col min="7" max="7" width="13.42578125" style="90" customWidth="1"/>
    <col min="8" max="8" width="14.85546875" style="87" customWidth="1"/>
    <col min="9" max="9" width="12.42578125" style="59" customWidth="1"/>
    <col min="10" max="16384" width="12.28515625" style="59"/>
  </cols>
  <sheetData>
    <row r="1" spans="1:10" s="90" customFormat="1" ht="18.75" customHeight="1" x14ac:dyDescent="0.2">
      <c r="A1" s="111" t="s">
        <v>0</v>
      </c>
      <c r="B1" s="112" t="s">
        <v>66</v>
      </c>
      <c r="C1" s="113" t="s">
        <v>67</v>
      </c>
      <c r="D1" s="114" t="s">
        <v>68</v>
      </c>
      <c r="E1" s="115" t="s">
        <v>60</v>
      </c>
      <c r="F1" s="116" t="s">
        <v>69</v>
      </c>
      <c r="G1" s="116" t="s">
        <v>61</v>
      </c>
      <c r="H1" s="117" t="s">
        <v>62</v>
      </c>
      <c r="I1" s="118" t="s">
        <v>63</v>
      </c>
    </row>
    <row r="2" spans="1:10" ht="18.75" customHeight="1" x14ac:dyDescent="0.2">
      <c r="A2" s="60" t="s">
        <v>241</v>
      </c>
      <c r="B2" s="61">
        <v>850</v>
      </c>
      <c r="C2" s="62">
        <v>1801985</v>
      </c>
      <c r="D2" s="104">
        <v>8525.26</v>
      </c>
      <c r="E2" s="64">
        <f t="shared" ref="E2:E33" si="0">C2*24.81/5000</f>
        <v>8941.4495699999989</v>
      </c>
      <c r="F2" s="65">
        <v>26284.92</v>
      </c>
      <c r="G2" s="89">
        <f t="shared" ref="G2:G33" si="1">SUM(D2:F2)</f>
        <v>43751.629569999997</v>
      </c>
      <c r="H2" s="95">
        <f t="shared" ref="H2:H33" si="2">C2/B2</f>
        <v>2119.9823529411765</v>
      </c>
      <c r="I2" s="66">
        <f t="shared" ref="I2:I33" si="3">G2/B2</f>
        <v>51.472505376470586</v>
      </c>
      <c r="J2" s="119">
        <f>D2/C2</f>
        <v>4.7310382716837266E-3</v>
      </c>
    </row>
    <row r="3" spans="1:10" ht="18.75" customHeight="1" x14ac:dyDescent="0.2">
      <c r="A3" s="60" t="s">
        <v>211</v>
      </c>
      <c r="B3" s="61">
        <v>1588</v>
      </c>
      <c r="C3" s="62">
        <v>3262268</v>
      </c>
      <c r="D3" s="63">
        <v>16549.71</v>
      </c>
      <c r="E3" s="64">
        <f t="shared" si="0"/>
        <v>16187.373815999999</v>
      </c>
      <c r="F3" s="65">
        <v>49131.08</v>
      </c>
      <c r="G3" s="89">
        <f t="shared" si="1"/>
        <v>81868.163816</v>
      </c>
      <c r="H3" s="95">
        <f t="shared" si="2"/>
        <v>2054.3249370277076</v>
      </c>
      <c r="I3" s="66">
        <f t="shared" si="3"/>
        <v>51.554259329974812</v>
      </c>
      <c r="J3" s="119">
        <f t="shared" ref="J3:J67" si="4">D3/C3</f>
        <v>5.073068797535947E-3</v>
      </c>
    </row>
    <row r="4" spans="1:10" ht="18.75" customHeight="1" x14ac:dyDescent="0.2">
      <c r="A4" s="60" t="s">
        <v>212</v>
      </c>
      <c r="B4" s="61">
        <v>4201</v>
      </c>
      <c r="C4" s="62">
        <v>8950986</v>
      </c>
      <c r="D4" s="63">
        <v>40998.04</v>
      </c>
      <c r="E4" s="64">
        <f t="shared" si="0"/>
        <v>44414.792531999999</v>
      </c>
      <c r="F4" s="65">
        <v>114873.04</v>
      </c>
      <c r="G4" s="89">
        <f t="shared" si="1"/>
        <v>200285.87253200001</v>
      </c>
      <c r="H4" s="95">
        <f t="shared" si="2"/>
        <v>2130.6798381337776</v>
      </c>
      <c r="I4" s="66">
        <f t="shared" si="3"/>
        <v>47.67576113592002</v>
      </c>
      <c r="J4" s="119">
        <f t="shared" si="4"/>
        <v>4.5802819935144576E-3</v>
      </c>
    </row>
    <row r="5" spans="1:10" ht="18.75" customHeight="1" x14ac:dyDescent="0.2">
      <c r="A5" s="60" t="s">
        <v>123</v>
      </c>
      <c r="B5" s="61">
        <v>2626</v>
      </c>
      <c r="C5" s="62">
        <v>5950475</v>
      </c>
      <c r="D5" s="63">
        <v>24247.16</v>
      </c>
      <c r="E5" s="64">
        <f t="shared" si="0"/>
        <v>29526.256949999999</v>
      </c>
      <c r="F5" s="65">
        <v>45750.82</v>
      </c>
      <c r="G5" s="89">
        <f t="shared" si="1"/>
        <v>99524.236949999991</v>
      </c>
      <c r="H5" s="95">
        <f t="shared" si="2"/>
        <v>2265.9843869002284</v>
      </c>
      <c r="I5" s="66">
        <f t="shared" si="3"/>
        <v>37.899557102056356</v>
      </c>
      <c r="J5" s="119">
        <f t="shared" si="4"/>
        <v>4.0748276398102669E-3</v>
      </c>
    </row>
    <row r="6" spans="1:10" ht="18.75" customHeight="1" x14ac:dyDescent="0.2">
      <c r="A6" s="60" t="s">
        <v>2</v>
      </c>
      <c r="B6" s="61">
        <v>3205</v>
      </c>
      <c r="C6" s="62">
        <v>6398264</v>
      </c>
      <c r="D6" s="63">
        <v>29753.88</v>
      </c>
      <c r="E6" s="64">
        <f t="shared" si="0"/>
        <v>31748.185968000002</v>
      </c>
      <c r="F6" s="65">
        <v>77883.77</v>
      </c>
      <c r="G6" s="89">
        <f t="shared" si="1"/>
        <v>139385.835968</v>
      </c>
      <c r="H6" s="95">
        <f t="shared" si="2"/>
        <v>1996.3382215288611</v>
      </c>
      <c r="I6" s="66">
        <f t="shared" si="3"/>
        <v>43.490120426833073</v>
      </c>
      <c r="J6" s="119">
        <f t="shared" si="4"/>
        <v>4.6503051452706544E-3</v>
      </c>
    </row>
    <row r="7" spans="1:10" ht="18.75" customHeight="1" x14ac:dyDescent="0.2">
      <c r="A7" s="60" t="s">
        <v>72</v>
      </c>
      <c r="B7" s="61">
        <v>1697</v>
      </c>
      <c r="C7" s="62">
        <v>4152297</v>
      </c>
      <c r="D7" s="63">
        <v>18577.419999999998</v>
      </c>
      <c r="E7" s="64">
        <f t="shared" si="0"/>
        <v>20603.697713999998</v>
      </c>
      <c r="F7" s="65">
        <v>38124.910000000003</v>
      </c>
      <c r="G7" s="89">
        <f t="shared" si="1"/>
        <v>77306.027713999996</v>
      </c>
      <c r="H7" s="95">
        <f t="shared" si="2"/>
        <v>2446.8456098998231</v>
      </c>
      <c r="I7" s="66">
        <f t="shared" si="3"/>
        <v>45.554524286387739</v>
      </c>
      <c r="J7" s="119">
        <f t="shared" si="4"/>
        <v>4.474010409178341E-3</v>
      </c>
    </row>
    <row r="8" spans="1:10" ht="18.75" customHeight="1" x14ac:dyDescent="0.2">
      <c r="A8" s="60" t="s">
        <v>197</v>
      </c>
      <c r="B8" s="61">
        <v>23</v>
      </c>
      <c r="C8" s="62">
        <v>54699</v>
      </c>
      <c r="D8" s="63">
        <v>274.04000000000002</v>
      </c>
      <c r="E8" s="64">
        <f t="shared" si="0"/>
        <v>271.41643799999997</v>
      </c>
      <c r="F8" s="65">
        <v>1291.83</v>
      </c>
      <c r="G8" s="89">
        <f t="shared" si="1"/>
        <v>1837.2864379999999</v>
      </c>
      <c r="H8" s="95">
        <f t="shared" si="2"/>
        <v>2378.217391304348</v>
      </c>
      <c r="I8" s="66">
        <f t="shared" si="3"/>
        <v>79.882019043478252</v>
      </c>
      <c r="J8" s="119">
        <f t="shared" si="4"/>
        <v>5.0099636190789601E-3</v>
      </c>
    </row>
    <row r="9" spans="1:10" ht="18.75" customHeight="1" x14ac:dyDescent="0.2">
      <c r="A9" s="60" t="s">
        <v>135</v>
      </c>
      <c r="B9" s="61">
        <v>236</v>
      </c>
      <c r="C9" s="62">
        <v>468166</v>
      </c>
      <c r="D9" s="63">
        <v>2227.19</v>
      </c>
      <c r="E9" s="64">
        <f t="shared" si="0"/>
        <v>2323.0396919999998</v>
      </c>
      <c r="F9" s="65">
        <v>6254.8</v>
      </c>
      <c r="G9" s="89">
        <f t="shared" si="1"/>
        <v>10805.029692</v>
      </c>
      <c r="H9" s="95">
        <f t="shared" si="2"/>
        <v>1983.7542372881355</v>
      </c>
      <c r="I9" s="66">
        <f t="shared" si="3"/>
        <v>45.784024118644069</v>
      </c>
      <c r="J9" s="119">
        <f t="shared" si="4"/>
        <v>4.7572655852838527E-3</v>
      </c>
    </row>
    <row r="10" spans="1:10" ht="18.75" customHeight="1" x14ac:dyDescent="0.2">
      <c r="A10" s="60" t="s">
        <v>208</v>
      </c>
      <c r="B10" s="61">
        <v>126</v>
      </c>
      <c r="C10" s="62">
        <v>368453</v>
      </c>
      <c r="D10" s="63">
        <v>1694.89</v>
      </c>
      <c r="E10" s="64">
        <f t="shared" si="0"/>
        <v>1828.263786</v>
      </c>
      <c r="F10" s="65">
        <v>3534.74</v>
      </c>
      <c r="G10" s="89">
        <f t="shared" si="1"/>
        <v>7057.8937859999996</v>
      </c>
      <c r="H10" s="95">
        <f t="shared" si="2"/>
        <v>2924.2301587301586</v>
      </c>
      <c r="I10" s="66">
        <f t="shared" si="3"/>
        <v>56.015030047619042</v>
      </c>
      <c r="J10" s="119">
        <f t="shared" si="4"/>
        <v>4.6000168271122781E-3</v>
      </c>
    </row>
    <row r="11" spans="1:10" ht="18.75" customHeight="1" x14ac:dyDescent="0.2">
      <c r="A11" s="60" t="s">
        <v>206</v>
      </c>
      <c r="B11" s="61">
        <v>65</v>
      </c>
      <c r="C11" s="62">
        <v>206856</v>
      </c>
      <c r="D11" s="63">
        <v>970.16</v>
      </c>
      <c r="E11" s="64">
        <f t="shared" si="0"/>
        <v>1026.4194719999998</v>
      </c>
      <c r="F11" s="65">
        <v>0</v>
      </c>
      <c r="G11" s="89">
        <f t="shared" si="1"/>
        <v>1996.5794719999999</v>
      </c>
      <c r="H11" s="95">
        <f t="shared" si="2"/>
        <v>3182.4</v>
      </c>
      <c r="I11" s="66">
        <f t="shared" si="3"/>
        <v>30.71660726153846</v>
      </c>
      <c r="J11" s="119">
        <f t="shared" si="4"/>
        <v>4.6900259117453689E-3</v>
      </c>
    </row>
    <row r="12" spans="1:10" ht="18.75" customHeight="1" x14ac:dyDescent="0.2">
      <c r="A12" s="60" t="s">
        <v>213</v>
      </c>
      <c r="B12" s="61">
        <v>187</v>
      </c>
      <c r="C12" s="62">
        <v>367497</v>
      </c>
      <c r="D12" s="63">
        <v>1490.1</v>
      </c>
      <c r="E12" s="64">
        <f t="shared" si="0"/>
        <v>1823.5201140000001</v>
      </c>
      <c r="F12" s="65">
        <v>5406.36</v>
      </c>
      <c r="G12" s="89">
        <f t="shared" si="1"/>
        <v>8719.980114</v>
      </c>
      <c r="H12" s="95">
        <f t="shared" si="2"/>
        <v>1965.2245989304813</v>
      </c>
      <c r="I12" s="66">
        <f t="shared" si="3"/>
        <v>46.630909700534758</v>
      </c>
      <c r="J12" s="119">
        <f t="shared" si="4"/>
        <v>4.05472697736308E-3</v>
      </c>
    </row>
    <row r="13" spans="1:10" ht="18.75" customHeight="1" x14ac:dyDescent="0.2">
      <c r="A13" s="60" t="s">
        <v>177</v>
      </c>
      <c r="B13" s="61">
        <v>85</v>
      </c>
      <c r="C13" s="62">
        <v>193824</v>
      </c>
      <c r="D13" s="63">
        <v>756.87</v>
      </c>
      <c r="E13" s="64">
        <f t="shared" si="0"/>
        <v>961.75468799999987</v>
      </c>
      <c r="F13" s="65">
        <v>3732.18</v>
      </c>
      <c r="G13" s="89">
        <f t="shared" si="1"/>
        <v>5450.8046880000002</v>
      </c>
      <c r="H13" s="95">
        <f t="shared" si="2"/>
        <v>2280.2823529411767</v>
      </c>
      <c r="I13" s="66">
        <f t="shared" si="3"/>
        <v>64.127113976470596</v>
      </c>
      <c r="J13" s="119">
        <f t="shared" si="4"/>
        <v>3.9049343734522042E-3</v>
      </c>
    </row>
    <row r="14" spans="1:10" ht="18.75" customHeight="1" x14ac:dyDescent="0.2">
      <c r="A14" s="60" t="s">
        <v>9</v>
      </c>
      <c r="B14" s="61">
        <v>900</v>
      </c>
      <c r="C14" s="62">
        <v>2390240</v>
      </c>
      <c r="D14" s="63">
        <v>12490.25</v>
      </c>
      <c r="E14" s="64">
        <f t="shared" si="0"/>
        <v>11860.37088</v>
      </c>
      <c r="F14" s="65">
        <v>40055.22</v>
      </c>
      <c r="G14" s="89">
        <f t="shared" si="1"/>
        <v>64405.840880000003</v>
      </c>
      <c r="H14" s="95">
        <f t="shared" si="2"/>
        <v>2655.8222222222221</v>
      </c>
      <c r="I14" s="66">
        <f t="shared" si="3"/>
        <v>71.562045422222226</v>
      </c>
      <c r="J14" s="119">
        <f t="shared" si="4"/>
        <v>5.2255212865653655E-3</v>
      </c>
    </row>
    <row r="15" spans="1:10" ht="18.75" customHeight="1" x14ac:dyDescent="0.2">
      <c r="A15" s="60" t="s">
        <v>215</v>
      </c>
      <c r="B15" s="61">
        <v>330</v>
      </c>
      <c r="C15" s="62">
        <v>967553</v>
      </c>
      <c r="D15" s="63">
        <v>4070.23</v>
      </c>
      <c r="E15" s="64">
        <f t="shared" si="0"/>
        <v>4800.9979860000003</v>
      </c>
      <c r="F15" s="65">
        <v>12457.8</v>
      </c>
      <c r="G15" s="89">
        <f t="shared" si="1"/>
        <v>21329.027986000001</v>
      </c>
      <c r="H15" s="95">
        <f t="shared" si="2"/>
        <v>2931.9787878787879</v>
      </c>
      <c r="I15" s="66">
        <f t="shared" si="3"/>
        <v>64.633418139393939</v>
      </c>
      <c r="J15" s="119">
        <f t="shared" si="4"/>
        <v>4.2067256263997937E-3</v>
      </c>
    </row>
    <row r="16" spans="1:10" ht="18.75" customHeight="1" x14ac:dyDescent="0.2">
      <c r="A16" s="60" t="s">
        <v>15</v>
      </c>
      <c r="B16" s="61">
        <v>163</v>
      </c>
      <c r="C16" s="62">
        <v>248091</v>
      </c>
      <c r="D16" s="63">
        <v>1154.27</v>
      </c>
      <c r="E16" s="64">
        <f t="shared" si="0"/>
        <v>1231.027542</v>
      </c>
      <c r="F16" s="65">
        <v>5574.68</v>
      </c>
      <c r="G16" s="89">
        <f t="shared" si="1"/>
        <v>7959.9775420000005</v>
      </c>
      <c r="H16" s="95">
        <f t="shared" si="2"/>
        <v>1522.0306748466257</v>
      </c>
      <c r="I16" s="66">
        <f t="shared" si="3"/>
        <v>48.834218049079759</v>
      </c>
      <c r="J16" s="119">
        <f t="shared" si="4"/>
        <v>4.6526073094146905E-3</v>
      </c>
    </row>
    <row r="17" spans="1:17" ht="18.75" customHeight="1" x14ac:dyDescent="0.2">
      <c r="A17" s="60" t="s">
        <v>205</v>
      </c>
      <c r="B17" s="73">
        <v>675</v>
      </c>
      <c r="C17" s="62">
        <v>1546998</v>
      </c>
      <c r="D17" s="63">
        <v>6898.04</v>
      </c>
      <c r="E17" s="64">
        <f t="shared" si="0"/>
        <v>7676.2040759999991</v>
      </c>
      <c r="F17" s="65">
        <v>11511.97</v>
      </c>
      <c r="G17" s="89">
        <f t="shared" si="1"/>
        <v>26086.214075999997</v>
      </c>
      <c r="H17" s="95">
        <f t="shared" si="2"/>
        <v>2291.8488888888887</v>
      </c>
      <c r="I17" s="66">
        <f t="shared" si="3"/>
        <v>38.646243075555553</v>
      </c>
      <c r="J17" s="119">
        <f t="shared" si="4"/>
        <v>4.4589844330761904E-3</v>
      </c>
    </row>
    <row r="18" spans="1:17" ht="18.75" customHeight="1" x14ac:dyDescent="0.2">
      <c r="A18" s="60" t="s">
        <v>107</v>
      </c>
      <c r="B18" s="61">
        <v>699</v>
      </c>
      <c r="C18" s="62">
        <v>1637346</v>
      </c>
      <c r="D18" s="63">
        <v>7974.03</v>
      </c>
      <c r="E18" s="64">
        <f t="shared" si="0"/>
        <v>8124.5108519999994</v>
      </c>
      <c r="F18" s="65">
        <v>31240.48</v>
      </c>
      <c r="G18" s="89">
        <f t="shared" si="1"/>
        <v>47339.020852000001</v>
      </c>
      <c r="H18" s="95">
        <f t="shared" si="2"/>
        <v>2342.4120171673821</v>
      </c>
      <c r="I18" s="66">
        <f t="shared" si="3"/>
        <v>67.723921104434908</v>
      </c>
      <c r="J18" s="119">
        <f t="shared" si="4"/>
        <v>4.8700946531765425E-3</v>
      </c>
    </row>
    <row r="19" spans="1:17" ht="18.75" customHeight="1" x14ac:dyDescent="0.2">
      <c r="A19" s="60" t="s">
        <v>136</v>
      </c>
      <c r="B19" s="61">
        <v>2522</v>
      </c>
      <c r="C19" s="62">
        <v>5170085</v>
      </c>
      <c r="D19" s="63">
        <v>21511.13</v>
      </c>
      <c r="E19" s="64">
        <f t="shared" si="0"/>
        <v>25653.961769999998</v>
      </c>
      <c r="F19" s="65">
        <v>59141.83</v>
      </c>
      <c r="G19" s="89">
        <f t="shared" si="1"/>
        <v>106306.92177</v>
      </c>
      <c r="H19" s="95">
        <f t="shared" si="2"/>
        <v>2049.994052339413</v>
      </c>
      <c r="I19" s="66">
        <f t="shared" si="3"/>
        <v>42.151832581284694</v>
      </c>
      <c r="J19" s="119">
        <f t="shared" si="4"/>
        <v>4.1606917487816931E-3</v>
      </c>
    </row>
    <row r="20" spans="1:17" ht="18.75" customHeight="1" x14ac:dyDescent="0.2">
      <c r="A20" s="60" t="s">
        <v>105</v>
      </c>
      <c r="B20" s="61">
        <v>3082</v>
      </c>
      <c r="C20" s="62">
        <v>6628047</v>
      </c>
      <c r="D20" s="63">
        <v>32780.33</v>
      </c>
      <c r="E20" s="64">
        <f t="shared" si="0"/>
        <v>32888.369213999998</v>
      </c>
      <c r="F20" s="65">
        <v>63274.82</v>
      </c>
      <c r="G20" s="89">
        <f t="shared" si="1"/>
        <v>128943.519214</v>
      </c>
      <c r="H20" s="95">
        <f t="shared" si="2"/>
        <v>2150.5668397144709</v>
      </c>
      <c r="I20" s="66">
        <f t="shared" si="3"/>
        <v>41.837611685269309</v>
      </c>
      <c r="J20" s="119">
        <f t="shared" si="4"/>
        <v>4.9456996910251239E-3</v>
      </c>
      <c r="K20" s="105"/>
      <c r="L20" s="105"/>
    </row>
    <row r="21" spans="1:17" ht="18.75" customHeight="1" x14ac:dyDescent="0.2">
      <c r="A21" s="60" t="s">
        <v>109</v>
      </c>
      <c r="B21" s="61">
        <v>2278</v>
      </c>
      <c r="C21" s="62">
        <v>4356534</v>
      </c>
      <c r="D21" s="63">
        <v>22784.67</v>
      </c>
      <c r="E21" s="64">
        <f t="shared" si="0"/>
        <v>21617.121707999999</v>
      </c>
      <c r="F21" s="65">
        <v>56561.279999999999</v>
      </c>
      <c r="G21" s="89">
        <f t="shared" si="1"/>
        <v>100963.071708</v>
      </c>
      <c r="H21" s="95">
        <f t="shared" si="2"/>
        <v>1912.4381035996489</v>
      </c>
      <c r="I21" s="66">
        <f t="shared" si="3"/>
        <v>44.320927000877965</v>
      </c>
      <c r="J21" s="119">
        <f t="shared" si="4"/>
        <v>5.2299993526964319E-3</v>
      </c>
      <c r="K21" s="105"/>
      <c r="L21" s="105"/>
    </row>
    <row r="22" spans="1:17" ht="18.75" customHeight="1" x14ac:dyDescent="0.2">
      <c r="A22" s="60" t="s">
        <v>106</v>
      </c>
      <c r="B22" s="91">
        <v>56</v>
      </c>
      <c r="C22" s="62">
        <v>127308</v>
      </c>
      <c r="D22" s="63">
        <v>637.80999999999995</v>
      </c>
      <c r="E22" s="64">
        <f t="shared" si="0"/>
        <v>631.70229600000005</v>
      </c>
      <c r="F22" s="65">
        <v>0</v>
      </c>
      <c r="G22" s="89">
        <f t="shared" si="1"/>
        <v>1269.5122959999999</v>
      </c>
      <c r="H22" s="95">
        <f t="shared" si="2"/>
        <v>2273.3571428571427</v>
      </c>
      <c r="I22" s="66">
        <f t="shared" si="3"/>
        <v>22.669862428571427</v>
      </c>
      <c r="J22" s="119">
        <f t="shared" si="4"/>
        <v>5.0099758067049987E-3</v>
      </c>
      <c r="K22" s="105"/>
      <c r="L22" s="105"/>
    </row>
    <row r="23" spans="1:17" ht="18.75" customHeight="1" x14ac:dyDescent="0.2">
      <c r="A23" s="60" t="s">
        <v>78</v>
      </c>
      <c r="B23" s="61">
        <v>1480</v>
      </c>
      <c r="C23" s="62">
        <v>3658760</v>
      </c>
      <c r="D23" s="63">
        <v>17630.77</v>
      </c>
      <c r="E23" s="64">
        <f t="shared" si="0"/>
        <v>18154.76712</v>
      </c>
      <c r="F23" s="65">
        <v>34058.480000000003</v>
      </c>
      <c r="G23" s="89">
        <f t="shared" si="1"/>
        <v>69844.017120000004</v>
      </c>
      <c r="H23" s="95">
        <f t="shared" si="2"/>
        <v>2472.135135135135</v>
      </c>
      <c r="I23" s="66">
        <f t="shared" si="3"/>
        <v>47.191903459459461</v>
      </c>
      <c r="J23" s="119">
        <f t="shared" si="4"/>
        <v>4.818782866326296E-3</v>
      </c>
      <c r="K23" s="105"/>
      <c r="L23" s="105"/>
      <c r="M23" s="105"/>
      <c r="N23" s="105"/>
      <c r="O23" s="105"/>
      <c r="P23" s="105"/>
      <c r="Q23" s="105"/>
    </row>
    <row r="24" spans="1:17" ht="18.75" customHeight="1" x14ac:dyDescent="0.2">
      <c r="A24" s="60" t="s">
        <v>182</v>
      </c>
      <c r="B24" s="61">
        <v>2123</v>
      </c>
      <c r="C24" s="62">
        <v>4648267</v>
      </c>
      <c r="D24" s="63">
        <v>19806.82</v>
      </c>
      <c r="E24" s="64">
        <f t="shared" si="0"/>
        <v>23064.700853999999</v>
      </c>
      <c r="F24" s="65">
        <v>49031.33</v>
      </c>
      <c r="G24" s="89">
        <f t="shared" si="1"/>
        <v>91902.850854000004</v>
      </c>
      <c r="H24" s="95">
        <f t="shared" si="2"/>
        <v>2189.4804521902965</v>
      </c>
      <c r="I24" s="66">
        <f t="shared" si="3"/>
        <v>43.289143124823362</v>
      </c>
      <c r="J24" s="119">
        <f t="shared" si="4"/>
        <v>4.2611192515404125E-3</v>
      </c>
      <c r="K24" s="105"/>
      <c r="L24" s="105"/>
    </row>
    <row r="25" spans="1:17" ht="18.75" customHeight="1" x14ac:dyDescent="0.2">
      <c r="A25" s="60" t="s">
        <v>117</v>
      </c>
      <c r="B25" s="61">
        <v>7846</v>
      </c>
      <c r="C25" s="62">
        <v>10169282</v>
      </c>
      <c r="D25" s="63">
        <v>35696.89</v>
      </c>
      <c r="E25" s="64">
        <f t="shared" si="0"/>
        <v>50459.977284000001</v>
      </c>
      <c r="F25" s="65">
        <v>102193.21</v>
      </c>
      <c r="G25" s="89">
        <f t="shared" si="1"/>
        <v>188350.077284</v>
      </c>
      <c r="H25" s="95">
        <f t="shared" si="2"/>
        <v>1296.1103747132297</v>
      </c>
      <c r="I25" s="66">
        <f t="shared" si="3"/>
        <v>24.005872710170788</v>
      </c>
      <c r="J25" s="119">
        <f t="shared" si="4"/>
        <v>3.5102665065242559E-3</v>
      </c>
    </row>
    <row r="26" spans="1:17" ht="18.75" customHeight="1" x14ac:dyDescent="0.2">
      <c r="A26" s="60" t="s">
        <v>238</v>
      </c>
      <c r="B26" s="61">
        <v>1489</v>
      </c>
      <c r="C26" s="62">
        <v>4175108</v>
      </c>
      <c r="D26" s="63">
        <v>17153.84</v>
      </c>
      <c r="E26" s="64">
        <f t="shared" si="0"/>
        <v>20716.885895999996</v>
      </c>
      <c r="F26" s="65">
        <v>52434.98</v>
      </c>
      <c r="G26" s="89">
        <f t="shared" si="1"/>
        <v>90305.705895999999</v>
      </c>
      <c r="H26" s="95">
        <f t="shared" si="2"/>
        <v>2803.9677635997314</v>
      </c>
      <c r="I26" s="66">
        <f t="shared" si="3"/>
        <v>60.64856003760913</v>
      </c>
      <c r="J26" s="119">
        <f t="shared" si="4"/>
        <v>4.108597909323543E-3</v>
      </c>
    </row>
    <row r="27" spans="1:17" ht="18.75" customHeight="1" x14ac:dyDescent="0.2">
      <c r="A27" s="60" t="s">
        <v>178</v>
      </c>
      <c r="B27" s="61">
        <v>1076</v>
      </c>
      <c r="C27" s="62">
        <v>2303436</v>
      </c>
      <c r="D27" s="63">
        <v>13037.34</v>
      </c>
      <c r="E27" s="64">
        <f t="shared" si="0"/>
        <v>11429.649432</v>
      </c>
      <c r="F27" s="65">
        <v>27387.83</v>
      </c>
      <c r="G27" s="89">
        <f t="shared" si="1"/>
        <v>51854.819432000004</v>
      </c>
      <c r="H27" s="95">
        <f t="shared" si="2"/>
        <v>2140.7397769516729</v>
      </c>
      <c r="I27" s="66">
        <f t="shared" si="3"/>
        <v>48.192211368029746</v>
      </c>
      <c r="J27" s="119">
        <f t="shared" si="4"/>
        <v>5.659953217714753E-3</v>
      </c>
    </row>
    <row r="28" spans="1:17" ht="18.75" customHeight="1" x14ac:dyDescent="0.2">
      <c r="A28" s="60" t="s">
        <v>217</v>
      </c>
      <c r="B28" s="61">
        <v>4594</v>
      </c>
      <c r="C28" s="62">
        <v>13306343</v>
      </c>
      <c r="D28" s="63">
        <v>52348.78</v>
      </c>
      <c r="E28" s="64">
        <f t="shared" si="0"/>
        <v>66026.073965999996</v>
      </c>
      <c r="F28" s="65">
        <v>51675.839999999997</v>
      </c>
      <c r="G28" s="89">
        <f t="shared" si="1"/>
        <v>170050.69396599999</v>
      </c>
      <c r="H28" s="95">
        <f t="shared" si="2"/>
        <v>2896.4612538093165</v>
      </c>
      <c r="I28" s="66">
        <f t="shared" si="3"/>
        <v>37.01582367566391</v>
      </c>
      <c r="J28" s="119">
        <f t="shared" si="4"/>
        <v>3.934122245308121E-3</v>
      </c>
      <c r="K28" s="105"/>
      <c r="L28" s="105"/>
      <c r="M28" s="105"/>
    </row>
    <row r="29" spans="1:17" ht="18.75" customHeight="1" x14ac:dyDescent="0.2">
      <c r="A29" s="60" t="s">
        <v>168</v>
      </c>
      <c r="B29" s="61">
        <v>2281</v>
      </c>
      <c r="C29" s="62">
        <v>6179011</v>
      </c>
      <c r="D29" s="63">
        <v>31663.32</v>
      </c>
      <c r="E29" s="64">
        <f t="shared" si="0"/>
        <v>30660.252582000001</v>
      </c>
      <c r="F29" s="65">
        <v>53100.92</v>
      </c>
      <c r="G29" s="89">
        <f t="shared" si="1"/>
        <v>115424.49258200001</v>
      </c>
      <c r="H29" s="95">
        <f t="shared" si="2"/>
        <v>2708.9044278825077</v>
      </c>
      <c r="I29" s="66">
        <f t="shared" si="3"/>
        <v>50.6025833327488</v>
      </c>
      <c r="J29" s="119">
        <f t="shared" si="4"/>
        <v>5.1243346224824652E-3</v>
      </c>
    </row>
    <row r="30" spans="1:17" ht="18.75" customHeight="1" x14ac:dyDescent="0.2">
      <c r="A30" s="60" t="s">
        <v>126</v>
      </c>
      <c r="B30" s="61">
        <v>1134</v>
      </c>
      <c r="C30" s="62">
        <v>3043881</v>
      </c>
      <c r="D30" s="63">
        <v>13169.74</v>
      </c>
      <c r="E30" s="64">
        <f t="shared" si="0"/>
        <v>15103.737521999999</v>
      </c>
      <c r="F30" s="65">
        <v>34979.78</v>
      </c>
      <c r="G30" s="89">
        <f t="shared" si="1"/>
        <v>63253.257522</v>
      </c>
      <c r="H30" s="95">
        <f t="shared" si="2"/>
        <v>2684.1984126984125</v>
      </c>
      <c r="I30" s="66">
        <f t="shared" si="3"/>
        <v>55.778886703703705</v>
      </c>
      <c r="J30" s="119">
        <f t="shared" si="4"/>
        <v>4.3266277492451247E-3</v>
      </c>
    </row>
    <row r="31" spans="1:17" ht="18.75" customHeight="1" x14ac:dyDescent="0.2">
      <c r="A31" s="60" t="s">
        <v>118</v>
      </c>
      <c r="B31" s="61">
        <v>1548</v>
      </c>
      <c r="C31" s="62">
        <v>4221553</v>
      </c>
      <c r="D31" s="63">
        <v>19933.68</v>
      </c>
      <c r="E31" s="64">
        <f t="shared" si="0"/>
        <v>20947.345986</v>
      </c>
      <c r="F31" s="65">
        <v>42483.16</v>
      </c>
      <c r="G31" s="89">
        <f t="shared" si="1"/>
        <v>83364.185985999997</v>
      </c>
      <c r="H31" s="95">
        <f t="shared" si="2"/>
        <v>2727.1014211886304</v>
      </c>
      <c r="I31" s="66">
        <f t="shared" si="3"/>
        <v>53.852833324289406</v>
      </c>
      <c r="J31" s="119">
        <f t="shared" si="4"/>
        <v>4.7218831553222243E-3</v>
      </c>
    </row>
    <row r="32" spans="1:17" ht="18.75" customHeight="1" x14ac:dyDescent="0.2">
      <c r="A32" s="60" t="s">
        <v>127</v>
      </c>
      <c r="B32" s="61">
        <v>1051</v>
      </c>
      <c r="C32" s="62">
        <v>2502521</v>
      </c>
      <c r="D32" s="63">
        <v>10045.33</v>
      </c>
      <c r="E32" s="64">
        <f t="shared" si="0"/>
        <v>12417.509201999999</v>
      </c>
      <c r="F32" s="65">
        <v>0</v>
      </c>
      <c r="G32" s="89">
        <f t="shared" si="1"/>
        <v>22462.839201999999</v>
      </c>
      <c r="H32" s="95">
        <f t="shared" si="2"/>
        <v>2381.0856327307324</v>
      </c>
      <c r="I32" s="66">
        <f t="shared" si="3"/>
        <v>21.372825120837298</v>
      </c>
      <c r="J32" s="119">
        <f t="shared" si="4"/>
        <v>4.0140841974952461E-3</v>
      </c>
      <c r="K32" s="105"/>
      <c r="L32" s="105"/>
    </row>
    <row r="33" spans="1:12" ht="18.75" customHeight="1" x14ac:dyDescent="0.2">
      <c r="A33" s="60" t="s">
        <v>183</v>
      </c>
      <c r="B33" s="61">
        <v>1390</v>
      </c>
      <c r="C33" s="62">
        <v>3637701</v>
      </c>
      <c r="D33" s="63">
        <v>19009.82</v>
      </c>
      <c r="E33" s="64">
        <f t="shared" si="0"/>
        <v>18050.272362</v>
      </c>
      <c r="F33" s="65">
        <v>39923.24</v>
      </c>
      <c r="G33" s="89">
        <f t="shared" si="1"/>
        <v>76983.332361999986</v>
      </c>
      <c r="H33" s="95">
        <f t="shared" si="2"/>
        <v>2617.0510791366905</v>
      </c>
      <c r="I33" s="66">
        <f t="shared" si="3"/>
        <v>55.383692346762579</v>
      </c>
      <c r="J33" s="119">
        <f t="shared" si="4"/>
        <v>5.225778589279328E-3</v>
      </c>
      <c r="K33" s="105"/>
      <c r="L33" s="105"/>
    </row>
    <row r="34" spans="1:12" ht="18.75" customHeight="1" x14ac:dyDescent="0.2">
      <c r="A34" s="60" t="s">
        <v>207</v>
      </c>
      <c r="B34" s="61">
        <v>2717</v>
      </c>
      <c r="C34" s="62">
        <v>8198514</v>
      </c>
      <c r="D34" s="63">
        <v>33386.97</v>
      </c>
      <c r="E34" s="64">
        <f t="shared" ref="E34:E66" si="5">C34*24.81/5000</f>
        <v>40681.026468000004</v>
      </c>
      <c r="F34" s="65">
        <v>40515.599999999999</v>
      </c>
      <c r="G34" s="89">
        <f t="shared" ref="G34:G66" si="6">SUM(D34:F34)</f>
        <v>114583.596468</v>
      </c>
      <c r="H34" s="95">
        <f t="shared" ref="H34:H66" si="7">C34/B34</f>
        <v>3017.4876702245124</v>
      </c>
      <c r="I34" s="66">
        <f t="shared" ref="I34:I66" si="8">G34/B34</f>
        <v>42.172836388663967</v>
      </c>
      <c r="J34" s="119">
        <f t="shared" si="4"/>
        <v>4.0723196911049983E-3</v>
      </c>
    </row>
    <row r="35" spans="1:12" ht="18.75" customHeight="1" x14ac:dyDescent="0.2">
      <c r="A35" s="60" t="s">
        <v>246</v>
      </c>
      <c r="B35" s="61">
        <v>1930</v>
      </c>
      <c r="C35" s="62">
        <v>25398</v>
      </c>
      <c r="D35" s="63">
        <v>99.05</v>
      </c>
      <c r="E35" s="64">
        <f t="shared" si="5"/>
        <v>126.02487600000001</v>
      </c>
      <c r="F35" s="65">
        <v>0</v>
      </c>
      <c r="G35" s="89">
        <f t="shared" si="6"/>
        <v>225.07487600000002</v>
      </c>
      <c r="H35" s="95">
        <f t="shared" si="7"/>
        <v>13.159585492227979</v>
      </c>
      <c r="I35" s="66">
        <f t="shared" si="8"/>
        <v>0.11661910673575131</v>
      </c>
      <c r="J35" s="119">
        <f t="shared" si="4"/>
        <v>3.899913379006221E-3</v>
      </c>
      <c r="L35" s="59" t="s">
        <v>247</v>
      </c>
    </row>
    <row r="36" spans="1:12" ht="18.75" customHeight="1" x14ac:dyDescent="0.2">
      <c r="A36" s="60" t="s">
        <v>175</v>
      </c>
      <c r="B36" s="61">
        <v>1533</v>
      </c>
      <c r="C36" s="62">
        <v>2063007</v>
      </c>
      <c r="D36" s="63">
        <v>10033.82</v>
      </c>
      <c r="E36" s="64">
        <f>C36*24.81/5000</f>
        <v>10236.640733999999</v>
      </c>
      <c r="F36" s="65">
        <v>0</v>
      </c>
      <c r="G36" s="89">
        <f>SUM(D36:F36)</f>
        <v>20270.460734</v>
      </c>
      <c r="H36" s="95">
        <f>C36/B36</f>
        <v>1345.7318982387476</v>
      </c>
      <c r="I36" s="66">
        <f>G36/B36</f>
        <v>13.222740204827137</v>
      </c>
      <c r="J36" s="119">
        <f>D36/C36</f>
        <v>4.8636868415860924E-3</v>
      </c>
    </row>
    <row r="37" spans="1:12" ht="18.75" customHeight="1" x14ac:dyDescent="0.2">
      <c r="A37" s="60" t="s">
        <v>128</v>
      </c>
      <c r="B37" s="61">
        <v>2784</v>
      </c>
      <c r="C37" s="62">
        <v>6212514</v>
      </c>
      <c r="D37" s="63">
        <v>25932.89</v>
      </c>
      <c r="E37" s="64">
        <f t="shared" si="5"/>
        <v>30826.494468000001</v>
      </c>
      <c r="F37" s="65">
        <v>52303.44</v>
      </c>
      <c r="G37" s="89">
        <f t="shared" si="6"/>
        <v>109062.82446800001</v>
      </c>
      <c r="H37" s="95">
        <f t="shared" si="7"/>
        <v>2231.5064655172414</v>
      </c>
      <c r="I37" s="66">
        <f t="shared" si="8"/>
        <v>39.174865110632183</v>
      </c>
      <c r="J37" s="119">
        <f t="shared" si="4"/>
        <v>4.1742988426263505E-3</v>
      </c>
    </row>
    <row r="38" spans="1:12" ht="18.75" customHeight="1" x14ac:dyDescent="0.2">
      <c r="A38" s="60" t="s">
        <v>176</v>
      </c>
      <c r="B38" s="61">
        <v>4893</v>
      </c>
      <c r="C38" s="62">
        <v>12893743</v>
      </c>
      <c r="D38" s="63">
        <v>54177.3</v>
      </c>
      <c r="E38" s="64">
        <f t="shared" si="5"/>
        <v>63978.752765999998</v>
      </c>
      <c r="F38" s="65">
        <v>90198.49</v>
      </c>
      <c r="G38" s="89">
        <f t="shared" si="6"/>
        <v>208354.54276600003</v>
      </c>
      <c r="H38" s="95">
        <f t="shared" si="7"/>
        <v>2635.140609033313</v>
      </c>
      <c r="I38" s="66">
        <f t="shared" si="8"/>
        <v>42.582166925403641</v>
      </c>
      <c r="J38" s="119">
        <f t="shared" si="4"/>
        <v>4.2018287474785256E-3</v>
      </c>
    </row>
    <row r="39" spans="1:12" ht="18.75" customHeight="1" x14ac:dyDescent="0.2">
      <c r="A39" s="60" t="s">
        <v>184</v>
      </c>
      <c r="B39" s="61">
        <v>5007</v>
      </c>
      <c r="C39" s="62">
        <v>12285401</v>
      </c>
      <c r="D39" s="63">
        <v>48768.44</v>
      </c>
      <c r="E39" s="64">
        <f t="shared" si="5"/>
        <v>60960.159762000003</v>
      </c>
      <c r="F39" s="65">
        <v>112755.66</v>
      </c>
      <c r="G39" s="89">
        <f t="shared" si="6"/>
        <v>222484.259762</v>
      </c>
      <c r="H39" s="95">
        <f t="shared" si="7"/>
        <v>2453.6450968643899</v>
      </c>
      <c r="I39" s="66">
        <f t="shared" si="8"/>
        <v>44.434643451567808</v>
      </c>
      <c r="J39" s="119">
        <f t="shared" si="4"/>
        <v>3.9696254114945052E-3</v>
      </c>
    </row>
    <row r="40" spans="1:12" ht="18.75" customHeight="1" x14ac:dyDescent="0.2">
      <c r="A40" s="60" t="s">
        <v>199</v>
      </c>
      <c r="B40" s="61">
        <v>1285</v>
      </c>
      <c r="C40" s="62">
        <v>3857681</v>
      </c>
      <c r="D40" s="63">
        <v>16969.5</v>
      </c>
      <c r="E40" s="64">
        <f t="shared" si="5"/>
        <v>19141.813122</v>
      </c>
      <c r="F40" s="65">
        <v>36116.26</v>
      </c>
      <c r="G40" s="89">
        <f t="shared" si="6"/>
        <v>72227.573122000002</v>
      </c>
      <c r="H40" s="95">
        <f t="shared" si="7"/>
        <v>3002.0863813229571</v>
      </c>
      <c r="I40" s="66">
        <f t="shared" si="8"/>
        <v>56.208228110505836</v>
      </c>
      <c r="J40" s="119">
        <f t="shared" si="4"/>
        <v>4.3988862739039337E-3</v>
      </c>
    </row>
    <row r="41" spans="1:12" ht="18.75" customHeight="1" x14ac:dyDescent="0.2">
      <c r="A41" s="60" t="s">
        <v>129</v>
      </c>
      <c r="B41" s="61">
        <v>784</v>
      </c>
      <c r="C41" s="62">
        <v>1431409</v>
      </c>
      <c r="D41" s="63">
        <v>7696.4</v>
      </c>
      <c r="E41" s="64">
        <f t="shared" si="5"/>
        <v>7102.6514580000003</v>
      </c>
      <c r="F41" s="65">
        <v>0</v>
      </c>
      <c r="G41" s="89">
        <f t="shared" si="6"/>
        <v>14799.051458</v>
      </c>
      <c r="H41" s="95">
        <f t="shared" si="7"/>
        <v>1825.7767857142858</v>
      </c>
      <c r="I41" s="66">
        <f t="shared" si="8"/>
        <v>18.876341145408162</v>
      </c>
      <c r="J41" s="119">
        <f t="shared" si="4"/>
        <v>5.376800062036776E-3</v>
      </c>
    </row>
    <row r="42" spans="1:12" ht="18.75" customHeight="1" x14ac:dyDescent="0.2">
      <c r="A42" s="60" t="s">
        <v>164</v>
      </c>
      <c r="B42" s="61">
        <v>1792</v>
      </c>
      <c r="C42" s="62">
        <v>3905643</v>
      </c>
      <c r="D42" s="63">
        <v>17360.259999999998</v>
      </c>
      <c r="E42" s="64">
        <f t="shared" si="5"/>
        <v>19379.800565999998</v>
      </c>
      <c r="F42" s="65">
        <v>27582.47</v>
      </c>
      <c r="G42" s="89">
        <f t="shared" si="6"/>
        <v>64322.530566000001</v>
      </c>
      <c r="H42" s="95">
        <f t="shared" si="7"/>
        <v>2179.48828125</v>
      </c>
      <c r="I42" s="66">
        <f t="shared" si="8"/>
        <v>35.8942692890625</v>
      </c>
      <c r="J42" s="119">
        <f t="shared" si="4"/>
        <v>4.4449172645835778E-3</v>
      </c>
    </row>
    <row r="43" spans="1:12" ht="18.75" customHeight="1" x14ac:dyDescent="0.2">
      <c r="A43" s="60" t="s">
        <v>119</v>
      </c>
      <c r="B43" s="61">
        <v>401</v>
      </c>
      <c r="C43" s="62">
        <v>980588</v>
      </c>
      <c r="D43" s="63">
        <v>4912.75</v>
      </c>
      <c r="E43" s="64">
        <f t="shared" si="5"/>
        <v>4865.6776559999998</v>
      </c>
      <c r="F43" s="65">
        <v>11296.79</v>
      </c>
      <c r="G43" s="89">
        <f t="shared" si="6"/>
        <v>21075.217656000001</v>
      </c>
      <c r="H43" s="95">
        <f t="shared" si="7"/>
        <v>2445.3566084788031</v>
      </c>
      <c r="I43" s="66">
        <f t="shared" si="8"/>
        <v>52.556652508728185</v>
      </c>
      <c r="J43" s="119">
        <f t="shared" si="4"/>
        <v>5.0100042015606963E-3</v>
      </c>
    </row>
    <row r="44" spans="1:12" ht="18.75" customHeight="1" x14ac:dyDescent="0.2">
      <c r="A44" s="60" t="s">
        <v>218</v>
      </c>
      <c r="B44" s="61">
        <v>534</v>
      </c>
      <c r="C44" s="62">
        <v>1415540</v>
      </c>
      <c r="D44" s="63">
        <v>5659.33</v>
      </c>
      <c r="E44" s="64">
        <f t="shared" si="5"/>
        <v>7023.9094799999993</v>
      </c>
      <c r="F44" s="65">
        <v>17879.78</v>
      </c>
      <c r="G44" s="89">
        <f t="shared" si="6"/>
        <v>30563.019479999999</v>
      </c>
      <c r="H44" s="95">
        <f t="shared" si="7"/>
        <v>2650.8239700374534</v>
      </c>
      <c r="I44" s="66">
        <f t="shared" si="8"/>
        <v>57.234118876404494</v>
      </c>
      <c r="J44" s="119">
        <f t="shared" si="4"/>
        <v>3.9980007629597187E-3</v>
      </c>
    </row>
    <row r="45" spans="1:12" ht="18.75" customHeight="1" x14ac:dyDescent="0.2">
      <c r="A45" s="60" t="s">
        <v>165</v>
      </c>
      <c r="B45" s="61">
        <v>969</v>
      </c>
      <c r="C45" s="62">
        <v>2050147</v>
      </c>
      <c r="D45" s="63">
        <v>10988.53</v>
      </c>
      <c r="E45" s="64">
        <f t="shared" si="5"/>
        <v>10172.829414</v>
      </c>
      <c r="F45" s="65">
        <v>0</v>
      </c>
      <c r="G45" s="89">
        <f t="shared" si="6"/>
        <v>21161.359413999999</v>
      </c>
      <c r="H45" s="95">
        <f t="shared" si="7"/>
        <v>2115.734778121775</v>
      </c>
      <c r="I45" s="66">
        <f t="shared" si="8"/>
        <v>21.838348208462332</v>
      </c>
      <c r="J45" s="119">
        <f t="shared" si="4"/>
        <v>5.3598741943870366E-3</v>
      </c>
    </row>
    <row r="46" spans="1:12" ht="18.75" customHeight="1" x14ac:dyDescent="0.2">
      <c r="A46" s="60" t="s">
        <v>200</v>
      </c>
      <c r="B46" s="61">
        <v>527</v>
      </c>
      <c r="C46" s="62">
        <v>1030136</v>
      </c>
      <c r="D46" s="71">
        <v>5000.91</v>
      </c>
      <c r="E46" s="64">
        <f t="shared" si="5"/>
        <v>5111.5348320000003</v>
      </c>
      <c r="F46" s="65">
        <v>0</v>
      </c>
      <c r="G46" s="89">
        <f t="shared" si="6"/>
        <v>10112.444832000001</v>
      </c>
      <c r="H46" s="95">
        <f t="shared" si="7"/>
        <v>1954.7172675521822</v>
      </c>
      <c r="I46" s="66">
        <f t="shared" si="8"/>
        <v>19.188699870967746</v>
      </c>
      <c r="J46" s="119">
        <f t="shared" si="4"/>
        <v>4.8546114299471135E-3</v>
      </c>
    </row>
    <row r="47" spans="1:12" ht="18.75" customHeight="1" x14ac:dyDescent="0.2">
      <c r="A47" s="60" t="s">
        <v>201</v>
      </c>
      <c r="B47" s="61">
        <v>1232</v>
      </c>
      <c r="C47" s="62">
        <v>2292572</v>
      </c>
      <c r="D47" s="71">
        <v>11171.48</v>
      </c>
      <c r="E47" s="64">
        <f t="shared" si="5"/>
        <v>11375.742264</v>
      </c>
      <c r="F47" s="65">
        <v>28270.86</v>
      </c>
      <c r="G47" s="89">
        <f t="shared" si="6"/>
        <v>50818.082263999997</v>
      </c>
      <c r="H47" s="95">
        <f t="shared" si="7"/>
        <v>1860.8538961038962</v>
      </c>
      <c r="I47" s="66">
        <f t="shared" si="8"/>
        <v>41.248443396103895</v>
      </c>
      <c r="J47" s="119">
        <f t="shared" si="4"/>
        <v>4.8729025740522E-3</v>
      </c>
    </row>
    <row r="48" spans="1:12" ht="18.75" customHeight="1" x14ac:dyDescent="0.2">
      <c r="A48" s="60" t="s">
        <v>236</v>
      </c>
      <c r="B48" s="61">
        <v>68</v>
      </c>
      <c r="C48" s="73">
        <v>310430</v>
      </c>
      <c r="D48" s="64">
        <v>1623.11</v>
      </c>
      <c r="E48" s="64">
        <f t="shared" si="5"/>
        <v>1540.35366</v>
      </c>
      <c r="F48" s="65">
        <v>1726.35</v>
      </c>
      <c r="G48" s="89">
        <f t="shared" si="6"/>
        <v>4889.8136599999998</v>
      </c>
      <c r="H48" s="95">
        <f t="shared" si="7"/>
        <v>4565.1470588235297</v>
      </c>
      <c r="I48" s="66">
        <f t="shared" si="8"/>
        <v>71.909024411764705</v>
      </c>
      <c r="J48" s="119">
        <f t="shared" si="4"/>
        <v>5.2285861546886572E-3</v>
      </c>
    </row>
    <row r="49" spans="1:10" ht="18.75" customHeight="1" x14ac:dyDescent="0.2">
      <c r="A49" s="60" t="s">
        <v>70</v>
      </c>
      <c r="B49" s="61">
        <v>289</v>
      </c>
      <c r="C49" s="62">
        <v>267073</v>
      </c>
      <c r="D49" s="110">
        <v>1276.98</v>
      </c>
      <c r="E49" s="64">
        <f t="shared" si="5"/>
        <v>1325.216226</v>
      </c>
      <c r="F49" s="65">
        <v>4983.7700000000004</v>
      </c>
      <c r="G49" s="89">
        <f t="shared" si="6"/>
        <v>7585.9662260000005</v>
      </c>
      <c r="H49" s="95">
        <f t="shared" si="7"/>
        <v>924.12802768166091</v>
      </c>
      <c r="I49" s="66">
        <f t="shared" si="8"/>
        <v>26.249018083044984</v>
      </c>
      <c r="J49" s="119">
        <f t="shared" si="4"/>
        <v>4.7813893579657998E-3</v>
      </c>
    </row>
    <row r="50" spans="1:10" ht="18.75" customHeight="1" x14ac:dyDescent="0.2">
      <c r="A50" s="60" t="s">
        <v>190</v>
      </c>
      <c r="B50" s="61">
        <v>387</v>
      </c>
      <c r="C50" s="75">
        <v>404754</v>
      </c>
      <c r="D50" s="74">
        <v>1740.44</v>
      </c>
      <c r="E50" s="64">
        <f>C50*24.81/5000</f>
        <v>2008.3893480000002</v>
      </c>
      <c r="F50" s="65">
        <v>4479.05</v>
      </c>
      <c r="G50" s="89">
        <f>SUM(D50:F50)</f>
        <v>8227.8793480000004</v>
      </c>
      <c r="H50" s="95">
        <f>C50/B50</f>
        <v>1045.8759689922481</v>
      </c>
      <c r="I50" s="66">
        <f>G50/B50</f>
        <v>21.260670149870801</v>
      </c>
      <c r="J50" s="119">
        <f>D50/C50</f>
        <v>4.2999945645997321E-3</v>
      </c>
    </row>
    <row r="51" spans="1:10" ht="18.75" customHeight="1" x14ac:dyDescent="0.2">
      <c r="A51" s="60" t="s">
        <v>64</v>
      </c>
      <c r="B51" s="61">
        <v>265</v>
      </c>
      <c r="C51" s="62">
        <v>74269</v>
      </c>
      <c r="D51" s="71">
        <v>393.58</v>
      </c>
      <c r="E51" s="64">
        <f t="shared" si="5"/>
        <v>368.52277799999996</v>
      </c>
      <c r="F51" s="65">
        <v>0</v>
      </c>
      <c r="G51" s="89">
        <f t="shared" si="6"/>
        <v>762.10277799999994</v>
      </c>
      <c r="H51" s="95">
        <f t="shared" si="7"/>
        <v>280.26037735849059</v>
      </c>
      <c r="I51" s="66">
        <f t="shared" si="8"/>
        <v>2.8758595396226414</v>
      </c>
      <c r="J51" s="119">
        <f t="shared" si="4"/>
        <v>5.2993846692428875E-3</v>
      </c>
    </row>
    <row r="52" spans="1:10" ht="18.75" customHeight="1" x14ac:dyDescent="0.2">
      <c r="A52" s="60" t="s">
        <v>220</v>
      </c>
      <c r="B52" s="61">
        <v>2621</v>
      </c>
      <c r="C52" s="62">
        <v>4291262</v>
      </c>
      <c r="D52" s="63">
        <v>17263.75</v>
      </c>
      <c r="E52" s="64">
        <f t="shared" si="5"/>
        <v>21293.242043999999</v>
      </c>
      <c r="F52" s="65">
        <v>55248.88</v>
      </c>
      <c r="G52" s="89">
        <f t="shared" si="6"/>
        <v>93805.872043999989</v>
      </c>
      <c r="H52" s="95">
        <f t="shared" si="7"/>
        <v>1637.2613506295306</v>
      </c>
      <c r="I52" s="66">
        <f t="shared" si="8"/>
        <v>35.790107609309416</v>
      </c>
      <c r="J52" s="119">
        <f t="shared" si="4"/>
        <v>4.023000693036221E-3</v>
      </c>
    </row>
    <row r="53" spans="1:10" ht="18.75" customHeight="1" x14ac:dyDescent="0.2">
      <c r="A53" s="60" t="s">
        <v>219</v>
      </c>
      <c r="B53" s="61">
        <v>1548</v>
      </c>
      <c r="C53" s="62">
        <v>2926463</v>
      </c>
      <c r="D53" s="63">
        <v>15548.03</v>
      </c>
      <c r="E53" s="64">
        <f t="shared" si="5"/>
        <v>14521.109406</v>
      </c>
      <c r="F53" s="65">
        <v>24585.49</v>
      </c>
      <c r="G53" s="89">
        <f t="shared" si="6"/>
        <v>54654.629406000007</v>
      </c>
      <c r="H53" s="95">
        <f t="shared" si="7"/>
        <v>1890.4799741602067</v>
      </c>
      <c r="I53" s="66">
        <f t="shared" si="8"/>
        <v>35.306608143410855</v>
      </c>
      <c r="J53" s="119">
        <f t="shared" si="4"/>
        <v>5.3129084495515582E-3</v>
      </c>
    </row>
    <row r="54" spans="1:10" ht="18.75" customHeight="1" x14ac:dyDescent="0.2">
      <c r="A54" s="60" t="s">
        <v>221</v>
      </c>
      <c r="B54" s="61">
        <v>4191</v>
      </c>
      <c r="C54" s="62">
        <v>7810648</v>
      </c>
      <c r="D54" s="63">
        <v>36731.99</v>
      </c>
      <c r="E54" s="64">
        <f t="shared" si="5"/>
        <v>38756.435376000001</v>
      </c>
      <c r="F54" s="65">
        <v>104992.95</v>
      </c>
      <c r="G54" s="89">
        <f t="shared" si="6"/>
        <v>180481.37537600001</v>
      </c>
      <c r="H54" s="95">
        <f t="shared" si="7"/>
        <v>1863.6716774039608</v>
      </c>
      <c r="I54" s="66">
        <f t="shared" si="8"/>
        <v>43.064036119303275</v>
      </c>
      <c r="J54" s="119">
        <f t="shared" si="4"/>
        <v>4.7028095492204994E-3</v>
      </c>
    </row>
    <row r="55" spans="1:10" ht="18.75" customHeight="1" x14ac:dyDescent="0.2">
      <c r="A55" s="60" t="s">
        <v>222</v>
      </c>
      <c r="B55" s="61">
        <v>1133</v>
      </c>
      <c r="C55" s="62">
        <v>4300146</v>
      </c>
      <c r="D55" s="63">
        <v>18804.310000000001</v>
      </c>
      <c r="E55" s="64">
        <f t="shared" si="5"/>
        <v>21337.324451999997</v>
      </c>
      <c r="F55" s="65">
        <v>59259.1</v>
      </c>
      <c r="G55" s="89">
        <f t="shared" si="6"/>
        <v>99400.734452000004</v>
      </c>
      <c r="H55" s="95">
        <f t="shared" si="7"/>
        <v>3795.3627537511034</v>
      </c>
      <c r="I55" s="66">
        <f t="shared" si="8"/>
        <v>87.732334026478384</v>
      </c>
      <c r="J55" s="119">
        <f t="shared" si="4"/>
        <v>4.3729468720364378E-3</v>
      </c>
    </row>
    <row r="56" spans="1:10" ht="18.75" customHeight="1" x14ac:dyDescent="0.2">
      <c r="A56" s="60" t="s">
        <v>223</v>
      </c>
      <c r="B56" s="61">
        <v>2314</v>
      </c>
      <c r="C56" s="62">
        <v>5024828</v>
      </c>
      <c r="D56" s="63">
        <v>22192.84</v>
      </c>
      <c r="E56" s="64">
        <f t="shared" si="5"/>
        <v>24933.196535999999</v>
      </c>
      <c r="F56" s="65">
        <v>87715.53</v>
      </c>
      <c r="G56" s="89">
        <f t="shared" si="6"/>
        <v>134841.566536</v>
      </c>
      <c r="H56" s="95">
        <f t="shared" si="7"/>
        <v>2171.4900605012963</v>
      </c>
      <c r="I56" s="66">
        <f t="shared" si="8"/>
        <v>58.27206851166811</v>
      </c>
      <c r="J56" s="119">
        <f t="shared" si="4"/>
        <v>4.4166367485613438E-3</v>
      </c>
    </row>
    <row r="57" spans="1:10" ht="18.75" customHeight="1" x14ac:dyDescent="0.2">
      <c r="A57" s="60" t="s">
        <v>224</v>
      </c>
      <c r="B57" s="61">
        <v>3568</v>
      </c>
      <c r="C57" s="62">
        <v>7028024</v>
      </c>
      <c r="D57" s="63">
        <v>35049.19</v>
      </c>
      <c r="E57" s="64">
        <f t="shared" si="5"/>
        <v>34873.055088000001</v>
      </c>
      <c r="F57" s="65">
        <v>70339.78</v>
      </c>
      <c r="G57" s="89">
        <f t="shared" si="6"/>
        <v>140262.02508799999</v>
      </c>
      <c r="H57" s="95">
        <f t="shared" si="7"/>
        <v>1969.7376681614351</v>
      </c>
      <c r="I57" s="66">
        <f t="shared" si="8"/>
        <v>39.311105686098657</v>
      </c>
      <c r="J57" s="119">
        <f t="shared" si="4"/>
        <v>4.9870617971708693E-3</v>
      </c>
    </row>
    <row r="58" spans="1:10" ht="18.75" customHeight="1" x14ac:dyDescent="0.2">
      <c r="A58" s="60" t="s">
        <v>225</v>
      </c>
      <c r="B58" s="61">
        <v>564</v>
      </c>
      <c r="C58" s="62">
        <v>1046100</v>
      </c>
      <c r="D58" s="63">
        <v>4511.57</v>
      </c>
      <c r="E58" s="64">
        <f t="shared" si="5"/>
        <v>5190.7482</v>
      </c>
      <c r="F58" s="65">
        <v>13714.83</v>
      </c>
      <c r="G58" s="89">
        <f t="shared" si="6"/>
        <v>23417.1482</v>
      </c>
      <c r="H58" s="95">
        <f t="shared" si="7"/>
        <v>1854.7872340425531</v>
      </c>
      <c r="I58" s="66">
        <f t="shared" si="8"/>
        <v>41.519766312056738</v>
      </c>
      <c r="J58" s="119">
        <f t="shared" si="4"/>
        <v>4.3127521269477106E-3</v>
      </c>
    </row>
    <row r="59" spans="1:10" ht="18.75" customHeight="1" x14ac:dyDescent="0.2">
      <c r="A59" s="60" t="s">
        <v>226</v>
      </c>
      <c r="B59" s="61">
        <v>2690</v>
      </c>
      <c r="C59" s="62">
        <v>5384658</v>
      </c>
      <c r="D59" s="63">
        <v>21216.31</v>
      </c>
      <c r="E59" s="64">
        <f t="shared" si="5"/>
        <v>26718.672995999998</v>
      </c>
      <c r="F59" s="65">
        <v>70759.72</v>
      </c>
      <c r="G59" s="89">
        <f t="shared" si="6"/>
        <v>118694.70299600001</v>
      </c>
      <c r="H59" s="95">
        <f t="shared" si="7"/>
        <v>2001.7315985130112</v>
      </c>
      <c r="I59" s="66">
        <f t="shared" si="8"/>
        <v>44.124424905576213</v>
      </c>
      <c r="J59" s="119">
        <f t="shared" si="4"/>
        <v>3.9401406737438107E-3</v>
      </c>
    </row>
    <row r="60" spans="1:10" ht="18.75" customHeight="1" x14ac:dyDescent="0.2">
      <c r="A60" s="60" t="s">
        <v>227</v>
      </c>
      <c r="B60" s="61">
        <v>2801</v>
      </c>
      <c r="C60" s="62">
        <v>5924552</v>
      </c>
      <c r="D60" s="63">
        <v>25640.16</v>
      </c>
      <c r="E60" s="64">
        <f t="shared" si="5"/>
        <v>29397.627024000001</v>
      </c>
      <c r="F60" s="65">
        <v>35561.300000000003</v>
      </c>
      <c r="G60" s="89">
        <f t="shared" si="6"/>
        <v>90599.087024000008</v>
      </c>
      <c r="H60" s="95">
        <f t="shared" si="7"/>
        <v>2115.1560157086756</v>
      </c>
      <c r="I60" s="66">
        <f t="shared" si="8"/>
        <v>32.345264913959305</v>
      </c>
      <c r="J60" s="119">
        <f t="shared" si="4"/>
        <v>4.3277803958847857E-3</v>
      </c>
    </row>
    <row r="61" spans="1:10" ht="18.75" customHeight="1" x14ac:dyDescent="0.2">
      <c r="A61" s="60" t="s">
        <v>228</v>
      </c>
      <c r="B61" s="61">
        <v>3030</v>
      </c>
      <c r="C61" s="62">
        <v>6819570</v>
      </c>
      <c r="D61" s="63">
        <v>27688.18</v>
      </c>
      <c r="E61" s="64">
        <f t="shared" si="5"/>
        <v>33838.706339999997</v>
      </c>
      <c r="F61" s="65">
        <v>62796.69</v>
      </c>
      <c r="G61" s="89">
        <f t="shared" si="6"/>
        <v>124323.57634</v>
      </c>
      <c r="H61" s="95">
        <f t="shared" si="7"/>
        <v>2250.6831683168316</v>
      </c>
      <c r="I61" s="66">
        <f t="shared" si="8"/>
        <v>41.030883280528052</v>
      </c>
      <c r="J61" s="119">
        <f t="shared" si="4"/>
        <v>4.0601064289977227E-3</v>
      </c>
    </row>
    <row r="62" spans="1:10" ht="18.75" customHeight="1" x14ac:dyDescent="0.2">
      <c r="A62" s="60" t="s">
        <v>229</v>
      </c>
      <c r="B62" s="61">
        <v>2133</v>
      </c>
      <c r="C62" s="62">
        <v>4725965</v>
      </c>
      <c r="D62" s="63">
        <v>25288.91</v>
      </c>
      <c r="E62" s="64">
        <f t="shared" si="5"/>
        <v>23450.238329999996</v>
      </c>
      <c r="F62" s="65">
        <v>48976.26</v>
      </c>
      <c r="G62" s="89">
        <f t="shared" si="6"/>
        <v>97715.408330000006</v>
      </c>
      <c r="H62" s="95">
        <f t="shared" si="7"/>
        <v>2215.6422878574776</v>
      </c>
      <c r="I62" s="66">
        <f t="shared" si="8"/>
        <v>45.811255663384905</v>
      </c>
      <c r="J62" s="119">
        <f t="shared" si="4"/>
        <v>5.3510574030912203E-3</v>
      </c>
    </row>
    <row r="63" spans="1:10" ht="18.75" customHeight="1" x14ac:dyDescent="0.2">
      <c r="A63" s="60" t="s">
        <v>230</v>
      </c>
      <c r="B63" s="61">
        <v>1414</v>
      </c>
      <c r="C63" s="62">
        <v>3541555</v>
      </c>
      <c r="D63" s="63">
        <v>14950.68</v>
      </c>
      <c r="E63" s="64">
        <f t="shared" si="5"/>
        <v>17573.195909999999</v>
      </c>
      <c r="F63" s="65">
        <v>41282.370000000003</v>
      </c>
      <c r="G63" s="89">
        <f t="shared" si="6"/>
        <v>73806.245909999998</v>
      </c>
      <c r="H63" s="95">
        <f t="shared" si="7"/>
        <v>2504.6357850070722</v>
      </c>
      <c r="I63" s="66">
        <f t="shared" si="8"/>
        <v>52.196779285714285</v>
      </c>
      <c r="J63" s="119">
        <f t="shared" si="4"/>
        <v>4.2215015720495656E-3</v>
      </c>
    </row>
    <row r="64" spans="1:10" ht="18.75" customHeight="1" x14ac:dyDescent="0.2">
      <c r="A64" s="60" t="s">
        <v>231</v>
      </c>
      <c r="B64" s="61">
        <v>1617</v>
      </c>
      <c r="C64" s="62">
        <v>4046590</v>
      </c>
      <c r="D64" s="63">
        <v>19825.97</v>
      </c>
      <c r="E64" s="64">
        <f t="shared" si="5"/>
        <v>20079.17958</v>
      </c>
      <c r="F64" s="65">
        <v>28092.62</v>
      </c>
      <c r="G64" s="89">
        <f t="shared" si="6"/>
        <v>67997.769579999993</v>
      </c>
      <c r="H64" s="95">
        <f t="shared" si="7"/>
        <v>2502.529375386518</v>
      </c>
      <c r="I64" s="66">
        <f t="shared" si="8"/>
        <v>42.05180555349412</v>
      </c>
      <c r="J64" s="119">
        <f t="shared" si="4"/>
        <v>4.8994264306490157E-3</v>
      </c>
    </row>
    <row r="65" spans="1:17" ht="18.75" customHeight="1" x14ac:dyDescent="0.2">
      <c r="A65" s="60" t="s">
        <v>242</v>
      </c>
      <c r="B65" s="61">
        <v>1088</v>
      </c>
      <c r="C65" s="62">
        <v>83354</v>
      </c>
      <c r="D65" s="63">
        <v>417.6</v>
      </c>
      <c r="E65" s="64">
        <f t="shared" si="5"/>
        <v>413.60254800000001</v>
      </c>
      <c r="F65" s="65">
        <v>22875.89</v>
      </c>
      <c r="G65" s="89">
        <f t="shared" si="6"/>
        <v>23707.092548000001</v>
      </c>
      <c r="H65" s="95">
        <f t="shared" si="7"/>
        <v>76.612132352941174</v>
      </c>
      <c r="I65" s="66">
        <f t="shared" si="8"/>
        <v>21.789607121323531</v>
      </c>
      <c r="J65" s="119">
        <f t="shared" si="4"/>
        <v>5.0099575305324285E-3</v>
      </c>
    </row>
    <row r="66" spans="1:17" ht="18.75" customHeight="1" x14ac:dyDescent="0.2">
      <c r="A66" s="60" t="s">
        <v>216</v>
      </c>
      <c r="B66" s="61">
        <v>787</v>
      </c>
      <c r="C66" s="62">
        <v>1618046</v>
      </c>
      <c r="D66" s="63">
        <v>6491.27</v>
      </c>
      <c r="E66" s="64">
        <f t="shared" si="5"/>
        <v>8028.7442519999995</v>
      </c>
      <c r="F66" s="65">
        <v>18384.759999999998</v>
      </c>
      <c r="G66" s="89">
        <f t="shared" si="6"/>
        <v>32904.774252000003</v>
      </c>
      <c r="H66" s="95">
        <f t="shared" si="7"/>
        <v>2055.966963151207</v>
      </c>
      <c r="I66" s="66">
        <f t="shared" si="8"/>
        <v>41.810386597204577</v>
      </c>
      <c r="J66" s="119">
        <f t="shared" si="4"/>
        <v>4.0117957091454761E-3</v>
      </c>
    </row>
    <row r="67" spans="1:17" ht="18.75" customHeight="1" x14ac:dyDescent="0.2">
      <c r="A67" s="60" t="s">
        <v>233</v>
      </c>
      <c r="B67" s="61">
        <v>3396</v>
      </c>
      <c r="C67" s="62">
        <v>6603879</v>
      </c>
      <c r="D67" s="63">
        <v>40522.080000000002</v>
      </c>
      <c r="E67" s="64">
        <f t="shared" ref="E67:E84" si="9">C67*24.81/5000</f>
        <v>32768.447597999999</v>
      </c>
      <c r="F67" s="65">
        <v>0</v>
      </c>
      <c r="G67" s="89">
        <f t="shared" ref="G67:G84" si="10">SUM(D67:F67)</f>
        <v>73290.527598000001</v>
      </c>
      <c r="H67" s="95">
        <f t="shared" ref="H67:H84" si="11">C67/B67</f>
        <v>1944.6051236749117</v>
      </c>
      <c r="I67" s="66">
        <f t="shared" ref="I67:I84" si="12">G67/B67</f>
        <v>21.581427443462896</v>
      </c>
      <c r="J67" s="119">
        <f t="shared" si="4"/>
        <v>6.1361027359828979E-3</v>
      </c>
    </row>
    <row r="68" spans="1:17" ht="18.75" customHeight="1" x14ac:dyDescent="0.2">
      <c r="A68" s="60" t="s">
        <v>234</v>
      </c>
      <c r="B68" s="61">
        <v>1268</v>
      </c>
      <c r="C68" s="62">
        <v>3100645</v>
      </c>
      <c r="D68" s="63">
        <v>13947.73</v>
      </c>
      <c r="E68" s="64">
        <f t="shared" si="9"/>
        <v>15385.40049</v>
      </c>
      <c r="F68" s="65">
        <v>28382.77</v>
      </c>
      <c r="G68" s="89">
        <f t="shared" si="10"/>
        <v>57715.90049</v>
      </c>
      <c r="H68" s="95">
        <f t="shared" si="11"/>
        <v>2445.3036277602523</v>
      </c>
      <c r="I68" s="66">
        <f t="shared" si="12"/>
        <v>45.517271679810726</v>
      </c>
      <c r="J68" s="119">
        <f t="shared" ref="J68:J120" si="13">D68/C68</f>
        <v>4.4983317987063983E-3</v>
      </c>
    </row>
    <row r="69" spans="1:17" ht="18.75" customHeight="1" x14ac:dyDescent="0.2">
      <c r="A69" s="60" t="s">
        <v>235</v>
      </c>
      <c r="B69" s="61">
        <v>1217</v>
      </c>
      <c r="C69" s="62">
        <v>3479507</v>
      </c>
      <c r="D69" s="63">
        <v>16895.55</v>
      </c>
      <c r="E69" s="64">
        <f t="shared" si="9"/>
        <v>17265.313733999999</v>
      </c>
      <c r="F69" s="65">
        <v>28130.01</v>
      </c>
      <c r="G69" s="89">
        <f t="shared" si="10"/>
        <v>62290.873733999993</v>
      </c>
      <c r="H69" s="95">
        <f t="shared" si="11"/>
        <v>2859.0854560394414</v>
      </c>
      <c r="I69" s="66">
        <f t="shared" si="12"/>
        <v>51.183955410024645</v>
      </c>
      <c r="J69" s="119">
        <f t="shared" si="13"/>
        <v>4.8557309986730877E-3</v>
      </c>
    </row>
    <row r="70" spans="1:17" ht="18.75" customHeight="1" x14ac:dyDescent="0.2">
      <c r="A70" s="60" t="s">
        <v>214</v>
      </c>
      <c r="B70" s="61">
        <v>306</v>
      </c>
      <c r="C70" s="62">
        <v>523902</v>
      </c>
      <c r="D70" s="63">
        <v>2805.6</v>
      </c>
      <c r="E70" s="64">
        <f t="shared" si="9"/>
        <v>2599.6017239999996</v>
      </c>
      <c r="F70" s="65">
        <v>0</v>
      </c>
      <c r="G70" s="89">
        <f t="shared" si="10"/>
        <v>5405.2017239999996</v>
      </c>
      <c r="H70" s="95">
        <f t="shared" si="11"/>
        <v>1712.0980392156862</v>
      </c>
      <c r="I70" s="66">
        <f t="shared" si="12"/>
        <v>17.664057921568627</v>
      </c>
      <c r="J70" s="119">
        <f t="shared" si="13"/>
        <v>5.3552000183240377E-3</v>
      </c>
    </row>
    <row r="71" spans="1:17" ht="18.75" customHeight="1" x14ac:dyDescent="0.2">
      <c r="A71" s="60" t="s">
        <v>186</v>
      </c>
      <c r="B71" s="61">
        <v>1945</v>
      </c>
      <c r="C71" s="109">
        <v>4408068</v>
      </c>
      <c r="D71" s="74">
        <v>17665.25</v>
      </c>
      <c r="E71" s="64">
        <f t="shared" si="9"/>
        <v>21872.833416000001</v>
      </c>
      <c r="F71" s="65">
        <v>44333.06</v>
      </c>
      <c r="G71" s="89">
        <f t="shared" si="10"/>
        <v>83871.143416000006</v>
      </c>
      <c r="H71" s="95">
        <f t="shared" si="11"/>
        <v>2266.3588688946015</v>
      </c>
      <c r="I71" s="66">
        <f t="shared" si="12"/>
        <v>43.1214104966581</v>
      </c>
      <c r="J71" s="119">
        <f t="shared" si="13"/>
        <v>4.0074812820491881E-3</v>
      </c>
    </row>
    <row r="72" spans="1:17" ht="18.75" customHeight="1" x14ac:dyDescent="0.2">
      <c r="A72" s="60" t="s">
        <v>187</v>
      </c>
      <c r="B72" s="61">
        <v>2510</v>
      </c>
      <c r="C72" s="73">
        <v>6350436</v>
      </c>
      <c r="D72" s="74">
        <v>30284.46</v>
      </c>
      <c r="E72" s="64">
        <f t="shared" si="9"/>
        <v>31510.863431999998</v>
      </c>
      <c r="F72" s="65">
        <v>48425.74</v>
      </c>
      <c r="G72" s="106">
        <f t="shared" si="10"/>
        <v>110221.063432</v>
      </c>
      <c r="H72" s="107">
        <f t="shared" si="11"/>
        <v>2530.0541832669323</v>
      </c>
      <c r="I72" s="108">
        <f t="shared" si="12"/>
        <v>43.91277427569721</v>
      </c>
      <c r="J72" s="119">
        <f t="shared" si="13"/>
        <v>4.7688788612309449E-3</v>
      </c>
    </row>
    <row r="73" spans="1:17" ht="18.75" customHeight="1" x14ac:dyDescent="0.2">
      <c r="A73" s="60" t="s">
        <v>188</v>
      </c>
      <c r="B73" s="61">
        <v>939</v>
      </c>
      <c r="C73" s="73">
        <v>2356691</v>
      </c>
      <c r="D73" s="74">
        <v>11659.41</v>
      </c>
      <c r="E73" s="64">
        <f t="shared" si="9"/>
        <v>11693.900741999998</v>
      </c>
      <c r="F73" s="65">
        <v>32367.38</v>
      </c>
      <c r="G73" s="89">
        <f t="shared" si="10"/>
        <v>55720.690741999999</v>
      </c>
      <c r="H73" s="95">
        <f t="shared" si="11"/>
        <v>2509.7880724174652</v>
      </c>
      <c r="I73" s="66">
        <f t="shared" si="12"/>
        <v>59.340458724174653</v>
      </c>
      <c r="J73" s="119">
        <f t="shared" si="13"/>
        <v>4.9473647584685476E-3</v>
      </c>
      <c r="K73" s="105"/>
      <c r="L73" s="105"/>
      <c r="M73" s="105"/>
    </row>
    <row r="74" spans="1:17" ht="18.75" customHeight="1" x14ac:dyDescent="0.2">
      <c r="A74" s="60" t="s">
        <v>171</v>
      </c>
      <c r="B74" s="61">
        <v>2669</v>
      </c>
      <c r="C74" s="73">
        <v>6984044</v>
      </c>
      <c r="D74" s="74">
        <v>30792.66</v>
      </c>
      <c r="E74" s="64">
        <f t="shared" si="9"/>
        <v>34654.826327999996</v>
      </c>
      <c r="F74" s="65">
        <v>72433.33</v>
      </c>
      <c r="G74" s="89">
        <f t="shared" si="10"/>
        <v>137880.81632799999</v>
      </c>
      <c r="H74" s="95">
        <f t="shared" si="11"/>
        <v>2616.7268639940053</v>
      </c>
      <c r="I74" s="66">
        <f t="shared" si="12"/>
        <v>51.660103532409138</v>
      </c>
      <c r="J74" s="119">
        <f t="shared" si="13"/>
        <v>4.409001432407929E-3</v>
      </c>
    </row>
    <row r="75" spans="1:17" ht="18.75" customHeight="1" x14ac:dyDescent="0.2">
      <c r="A75" s="60" t="s">
        <v>172</v>
      </c>
      <c r="B75" s="61">
        <v>2430</v>
      </c>
      <c r="C75" s="73">
        <v>6975528</v>
      </c>
      <c r="D75" s="74">
        <v>36052.06</v>
      </c>
      <c r="E75" s="64">
        <f t="shared" si="9"/>
        <v>34612.569935999993</v>
      </c>
      <c r="F75" s="65">
        <v>81189.5</v>
      </c>
      <c r="G75" s="89">
        <f t="shared" si="10"/>
        <v>151854.12993599998</v>
      </c>
      <c r="H75" s="95">
        <f t="shared" si="11"/>
        <v>2870.5876543209874</v>
      </c>
      <c r="I75" s="66">
        <f t="shared" si="12"/>
        <v>62.491411496296287</v>
      </c>
      <c r="J75" s="119">
        <f t="shared" si="13"/>
        <v>5.1683628823509841E-3</v>
      </c>
    </row>
    <row r="76" spans="1:17" ht="18.75" customHeight="1" x14ac:dyDescent="0.2">
      <c r="A76" s="60" t="s">
        <v>173</v>
      </c>
      <c r="B76" s="61">
        <v>1765</v>
      </c>
      <c r="C76" s="73">
        <v>3231955</v>
      </c>
      <c r="D76" s="74">
        <v>16580.32</v>
      </c>
      <c r="E76" s="64">
        <f t="shared" si="9"/>
        <v>16036.960709999999</v>
      </c>
      <c r="F76" s="65">
        <v>43714.06</v>
      </c>
      <c r="G76" s="89">
        <f t="shared" si="10"/>
        <v>76331.340709999989</v>
      </c>
      <c r="H76" s="95">
        <f t="shared" si="11"/>
        <v>1831.1359773371105</v>
      </c>
      <c r="I76" s="66">
        <f t="shared" si="12"/>
        <v>43.247218532577897</v>
      </c>
      <c r="J76" s="119">
        <f t="shared" si="13"/>
        <v>5.1301209329956635E-3</v>
      </c>
    </row>
    <row r="77" spans="1:17" ht="18.75" customHeight="1" x14ac:dyDescent="0.2">
      <c r="A77" s="60" t="s">
        <v>120</v>
      </c>
      <c r="B77" s="61">
        <v>1857</v>
      </c>
      <c r="C77" s="73">
        <v>4450401</v>
      </c>
      <c r="D77" s="74">
        <v>22512.23</v>
      </c>
      <c r="E77" s="64">
        <f t="shared" si="9"/>
        <v>22082.889761999999</v>
      </c>
      <c r="F77" s="65">
        <v>53864.05</v>
      </c>
      <c r="G77" s="89">
        <f t="shared" si="10"/>
        <v>98459.169762000005</v>
      </c>
      <c r="H77" s="95">
        <f t="shared" si="11"/>
        <v>2396.5541195476576</v>
      </c>
      <c r="I77" s="66">
        <f t="shared" si="12"/>
        <v>53.020554529886915</v>
      </c>
      <c r="J77" s="119">
        <f t="shared" si="13"/>
        <v>5.0584722590166593E-3</v>
      </c>
    </row>
    <row r="78" spans="1:17" ht="18.75" customHeight="1" x14ac:dyDescent="0.2">
      <c r="A78" s="60" t="s">
        <v>45</v>
      </c>
      <c r="B78" s="61">
        <v>524</v>
      </c>
      <c r="C78" s="73">
        <v>1188352</v>
      </c>
      <c r="D78" s="74">
        <v>5568.76</v>
      </c>
      <c r="E78" s="64">
        <f t="shared" si="9"/>
        <v>5896.6026239999992</v>
      </c>
      <c r="F78" s="65">
        <v>16913.04</v>
      </c>
      <c r="G78" s="89">
        <f t="shared" si="10"/>
        <v>28378.402624000002</v>
      </c>
      <c r="H78" s="95">
        <f t="shared" si="11"/>
        <v>2267.8473282442746</v>
      </c>
      <c r="I78" s="66">
        <f t="shared" si="12"/>
        <v>54.157256916030541</v>
      </c>
      <c r="J78" s="119">
        <f t="shared" si="13"/>
        <v>4.6861199375269284E-3</v>
      </c>
      <c r="K78" s="105"/>
      <c r="L78" s="105"/>
      <c r="M78" s="105"/>
      <c r="N78" s="105"/>
      <c r="O78" s="105"/>
      <c r="P78" s="105"/>
      <c r="Q78" s="105"/>
    </row>
    <row r="79" spans="1:17" ht="18.75" customHeight="1" x14ac:dyDescent="0.2">
      <c r="A79" s="60" t="s">
        <v>198</v>
      </c>
      <c r="B79" s="61">
        <v>180</v>
      </c>
      <c r="C79" s="73">
        <v>339166</v>
      </c>
      <c r="D79" s="74">
        <v>1560.16</v>
      </c>
      <c r="E79" s="64">
        <f t="shared" si="9"/>
        <v>1682.9416919999999</v>
      </c>
      <c r="F79" s="65">
        <v>8596.59</v>
      </c>
      <c r="G79" s="89">
        <f t="shared" si="10"/>
        <v>11839.691692</v>
      </c>
      <c r="H79" s="95">
        <f t="shared" si="11"/>
        <v>1884.2555555555555</v>
      </c>
      <c r="I79" s="66">
        <f t="shared" si="12"/>
        <v>65.776064955555555</v>
      </c>
      <c r="J79" s="119">
        <f t="shared" si="13"/>
        <v>4.5999893857285225E-3</v>
      </c>
    </row>
    <row r="80" spans="1:17" ht="18.75" customHeight="1" x14ac:dyDescent="0.2">
      <c r="A80" s="60" t="s">
        <v>134</v>
      </c>
      <c r="B80" s="61">
        <v>190</v>
      </c>
      <c r="C80" s="73">
        <v>309616</v>
      </c>
      <c r="D80" s="74">
        <v>1232.45</v>
      </c>
      <c r="E80" s="64">
        <f t="shared" si="9"/>
        <v>1536.3145919999999</v>
      </c>
      <c r="F80" s="65">
        <v>3002.5</v>
      </c>
      <c r="G80" s="89">
        <f t="shared" si="10"/>
        <v>5771.2645919999995</v>
      </c>
      <c r="H80" s="95">
        <f t="shared" si="11"/>
        <v>1629.5578947368422</v>
      </c>
      <c r="I80" s="66">
        <f t="shared" si="12"/>
        <v>30.375076799999999</v>
      </c>
      <c r="J80" s="119">
        <f t="shared" si="13"/>
        <v>3.9805759392279472E-3</v>
      </c>
    </row>
    <row r="81" spans="1:12" ht="18.75" customHeight="1" x14ac:dyDescent="0.2">
      <c r="A81" s="60" t="s">
        <v>237</v>
      </c>
      <c r="B81" s="61">
        <v>101</v>
      </c>
      <c r="C81" s="73">
        <v>146825</v>
      </c>
      <c r="D81" s="74">
        <v>684.49</v>
      </c>
      <c r="E81" s="64">
        <f t="shared" si="9"/>
        <v>728.54565000000002</v>
      </c>
      <c r="F81" s="65">
        <v>3912.9</v>
      </c>
      <c r="G81" s="89">
        <f t="shared" si="10"/>
        <v>5325.9356500000004</v>
      </c>
      <c r="H81" s="95">
        <f t="shared" si="11"/>
        <v>1453.7128712871288</v>
      </c>
      <c r="I81" s="66">
        <f t="shared" si="12"/>
        <v>52.732036138613864</v>
      </c>
      <c r="J81" s="119">
        <f t="shared" si="13"/>
        <v>4.6619444917418698E-3</v>
      </c>
    </row>
    <row r="82" spans="1:12" ht="18.75" customHeight="1" x14ac:dyDescent="0.2">
      <c r="A82" s="60" t="s">
        <v>131</v>
      </c>
      <c r="B82" s="61">
        <v>350</v>
      </c>
      <c r="C82" s="75">
        <v>1012392</v>
      </c>
      <c r="D82" s="74">
        <v>4708.2299999999996</v>
      </c>
      <c r="E82" s="64">
        <f t="shared" si="9"/>
        <v>5023.4891040000002</v>
      </c>
      <c r="F82" s="65">
        <v>7537.88</v>
      </c>
      <c r="G82" s="89">
        <f t="shared" si="10"/>
        <v>17269.599104000001</v>
      </c>
      <c r="H82" s="95">
        <f t="shared" si="11"/>
        <v>2892.5485714285714</v>
      </c>
      <c r="I82" s="66">
        <f t="shared" si="12"/>
        <v>49.341711725714291</v>
      </c>
      <c r="J82" s="119">
        <f t="shared" si="13"/>
        <v>4.6505997676789222E-3</v>
      </c>
    </row>
    <row r="83" spans="1:12" ht="18.75" customHeight="1" x14ac:dyDescent="0.2">
      <c r="A83" s="60" t="s">
        <v>132</v>
      </c>
      <c r="B83" s="61">
        <v>3211</v>
      </c>
      <c r="C83" s="73">
        <v>5450070</v>
      </c>
      <c r="D83" s="74">
        <v>25418.18</v>
      </c>
      <c r="E83" s="64">
        <f t="shared" si="9"/>
        <v>27043.247339999998</v>
      </c>
      <c r="F83" s="65">
        <v>64793.43</v>
      </c>
      <c r="G83" s="89">
        <f t="shared" si="10"/>
        <v>117254.85733999999</v>
      </c>
      <c r="H83" s="95">
        <f t="shared" si="11"/>
        <v>1697.3123637496108</v>
      </c>
      <c r="I83" s="66">
        <f t="shared" si="12"/>
        <v>36.516617047648701</v>
      </c>
      <c r="J83" s="119">
        <f t="shared" si="13"/>
        <v>4.6638263361754983E-3</v>
      </c>
    </row>
    <row r="84" spans="1:12" ht="18.75" customHeight="1" x14ac:dyDescent="0.2">
      <c r="A84" s="60" t="s">
        <v>77</v>
      </c>
      <c r="B84" s="61">
        <v>2864</v>
      </c>
      <c r="C84" s="73">
        <v>94328</v>
      </c>
      <c r="D84" s="77">
        <v>472.58</v>
      </c>
      <c r="E84" s="64">
        <f t="shared" si="9"/>
        <v>468.05553599999996</v>
      </c>
      <c r="F84" s="66">
        <v>34540.94</v>
      </c>
      <c r="G84" s="89">
        <f t="shared" si="10"/>
        <v>35481.575536000004</v>
      </c>
      <c r="H84" s="95">
        <f t="shared" si="11"/>
        <v>32.935754189944134</v>
      </c>
      <c r="I84" s="66">
        <f t="shared" si="12"/>
        <v>12.388818273743018</v>
      </c>
      <c r="J84" s="119">
        <f t="shared" si="13"/>
        <v>5.0099652277160543E-3</v>
      </c>
    </row>
    <row r="85" spans="1:12" s="16" customFormat="1" ht="18.75" customHeight="1" x14ac:dyDescent="0.2">
      <c r="A85" s="78"/>
      <c r="B85" s="79"/>
      <c r="C85" s="80"/>
      <c r="D85" s="92"/>
      <c r="E85" s="92"/>
      <c r="F85" s="93"/>
      <c r="G85" s="93"/>
      <c r="H85" s="96"/>
      <c r="I85" s="93"/>
      <c r="J85" s="119"/>
      <c r="K85" s="59"/>
      <c r="L85" s="59"/>
    </row>
    <row r="86" spans="1:12" ht="18.75" customHeight="1" x14ac:dyDescent="0.2">
      <c r="A86" s="13" t="s">
        <v>137</v>
      </c>
      <c r="B86" s="82">
        <f t="shared" ref="B86:G86" si="14">SUM(B2:B84)</f>
        <v>138224</v>
      </c>
      <c r="C86" s="82">
        <f t="shared" si="14"/>
        <v>294370220</v>
      </c>
      <c r="D86" s="83">
        <f t="shared" si="14"/>
        <v>1334036.5100000002</v>
      </c>
      <c r="E86" s="83">
        <f t="shared" si="14"/>
        <v>1460665.0316400002</v>
      </c>
      <c r="F86" s="83">
        <f t="shared" si="14"/>
        <v>2884187.1699999995</v>
      </c>
      <c r="G86" s="103">
        <f t="shared" si="14"/>
        <v>5678888.7116400013</v>
      </c>
      <c r="H86" s="97">
        <f>C86/B86</f>
        <v>2129.6606956823707</v>
      </c>
      <c r="I86" s="15">
        <f>G86/B86</f>
        <v>41.084679300555628</v>
      </c>
      <c r="J86" s="119">
        <f t="shared" si="13"/>
        <v>4.5318324319627177E-3</v>
      </c>
    </row>
    <row r="87" spans="1:12" ht="18.75" customHeight="1" x14ac:dyDescent="0.2">
      <c r="J87" s="119"/>
    </row>
    <row r="88" spans="1:12" ht="18.75" customHeight="1" x14ac:dyDescent="0.2">
      <c r="J88" s="119"/>
    </row>
    <row r="89" spans="1:12" ht="18.75" customHeight="1" x14ac:dyDescent="0.2">
      <c r="J89" s="119"/>
    </row>
    <row r="90" spans="1:12" ht="18.75" customHeight="1" x14ac:dyDescent="0.2">
      <c r="A90" s="90" t="s">
        <v>138</v>
      </c>
      <c r="J90" s="119"/>
    </row>
    <row r="91" spans="1:12" ht="18.75" customHeight="1" x14ac:dyDescent="0.2">
      <c r="A91" s="60" t="s">
        <v>139</v>
      </c>
      <c r="B91" s="61">
        <v>0</v>
      </c>
      <c r="C91" s="73">
        <v>847459</v>
      </c>
      <c r="D91" s="74">
        <v>3719.68</v>
      </c>
      <c r="E91" s="64">
        <f t="shared" ref="E91:E99" si="15">C91*24.81/5000</f>
        <v>4205.0915580000001</v>
      </c>
      <c r="F91" s="65">
        <v>28237.06</v>
      </c>
      <c r="G91" s="89">
        <f t="shared" ref="G91:G99" si="16">SUM(D91:F91)</f>
        <v>36161.831558000005</v>
      </c>
      <c r="J91" s="119">
        <f t="shared" si="13"/>
        <v>4.389215289471231E-3</v>
      </c>
    </row>
    <row r="92" spans="1:12" ht="18.75" customHeight="1" x14ac:dyDescent="0.2">
      <c r="A92" s="60" t="s">
        <v>140</v>
      </c>
      <c r="B92" s="61">
        <v>0</v>
      </c>
      <c r="C92" s="73">
        <v>1109256</v>
      </c>
      <c r="D92" s="74">
        <v>5614.48</v>
      </c>
      <c r="E92" s="64">
        <f t="shared" si="15"/>
        <v>5504.1282719999999</v>
      </c>
      <c r="F92" s="65">
        <v>37422.15</v>
      </c>
      <c r="G92" s="89">
        <f t="shared" si="16"/>
        <v>48540.758271999999</v>
      </c>
      <c r="J92" s="119">
        <f t="shared" si="13"/>
        <v>5.0614826514348349E-3</v>
      </c>
    </row>
    <row r="93" spans="1:12" ht="18.75" customHeight="1" x14ac:dyDescent="0.2">
      <c r="A93" s="60" t="s">
        <v>174</v>
      </c>
      <c r="B93" s="61">
        <v>0</v>
      </c>
      <c r="C93" s="73">
        <v>271866</v>
      </c>
      <c r="D93" s="74">
        <v>1310.3900000000001</v>
      </c>
      <c r="E93" s="64">
        <f t="shared" si="15"/>
        <v>1348.999092</v>
      </c>
      <c r="F93" s="65">
        <v>2825.58</v>
      </c>
      <c r="G93" s="89">
        <f t="shared" si="16"/>
        <v>5484.9690920000003</v>
      </c>
      <c r="J93" s="119">
        <f t="shared" si="13"/>
        <v>4.8199848454753445E-3</v>
      </c>
    </row>
    <row r="94" spans="1:12" ht="18.75" customHeight="1" x14ac:dyDescent="0.2">
      <c r="A94" s="60" t="s">
        <v>141</v>
      </c>
      <c r="B94" s="61">
        <v>0</v>
      </c>
      <c r="C94" s="73">
        <v>196668</v>
      </c>
      <c r="D94" s="74">
        <v>932.45</v>
      </c>
      <c r="E94" s="64">
        <f t="shared" si="15"/>
        <v>975.86661600000002</v>
      </c>
      <c r="F94" s="65">
        <v>5564.2</v>
      </c>
      <c r="G94" s="89">
        <f t="shared" si="16"/>
        <v>7472.5166159999999</v>
      </c>
      <c r="J94" s="119">
        <f t="shared" si="13"/>
        <v>4.7412390424471703E-3</v>
      </c>
    </row>
    <row r="95" spans="1:12" ht="18.75" customHeight="1" x14ac:dyDescent="0.2">
      <c r="A95" s="60" t="s">
        <v>202</v>
      </c>
      <c r="B95" s="61">
        <v>0</v>
      </c>
      <c r="C95" s="73">
        <v>4143</v>
      </c>
      <c r="D95" s="74">
        <v>20.76</v>
      </c>
      <c r="E95" s="64">
        <f t="shared" si="15"/>
        <v>20.557566000000001</v>
      </c>
      <c r="F95" s="65">
        <v>0</v>
      </c>
      <c r="G95" s="89">
        <f t="shared" si="16"/>
        <v>41.317565999999999</v>
      </c>
      <c r="J95" s="119">
        <f t="shared" si="13"/>
        <v>5.0108616944243307E-3</v>
      </c>
    </row>
    <row r="96" spans="1:12" ht="18.75" customHeight="1" x14ac:dyDescent="0.2">
      <c r="A96" s="60" t="s">
        <v>166</v>
      </c>
      <c r="B96" s="61">
        <v>0</v>
      </c>
      <c r="C96" s="73">
        <v>6286290</v>
      </c>
      <c r="D96" s="74">
        <v>35503.410000000003</v>
      </c>
      <c r="E96" s="64">
        <f t="shared" si="15"/>
        <v>31192.57098</v>
      </c>
      <c r="F96" s="65">
        <v>112538.25</v>
      </c>
      <c r="G96" s="89">
        <f t="shared" si="16"/>
        <v>179234.23097999999</v>
      </c>
      <c r="J96" s="119">
        <f t="shared" si="13"/>
        <v>5.647752489942399E-3</v>
      </c>
    </row>
    <row r="97" spans="1:10" ht="18.75" customHeight="1" x14ac:dyDescent="0.2">
      <c r="A97" s="60" t="s">
        <v>163</v>
      </c>
      <c r="B97" s="61">
        <v>0</v>
      </c>
      <c r="C97" s="73">
        <v>1108058</v>
      </c>
      <c r="D97" s="74">
        <v>4950.07</v>
      </c>
      <c r="E97" s="64">
        <f t="shared" si="15"/>
        <v>5498.1837959999993</v>
      </c>
      <c r="F97" s="65">
        <v>14790.26</v>
      </c>
      <c r="G97" s="89">
        <f t="shared" si="16"/>
        <v>25238.513795999999</v>
      </c>
      <c r="J97" s="119">
        <f t="shared" si="13"/>
        <v>4.4673383523245172E-3</v>
      </c>
    </row>
    <row r="98" spans="1:10" ht="18.75" customHeight="1" x14ac:dyDescent="0.2">
      <c r="A98" s="60" t="s">
        <v>189</v>
      </c>
      <c r="B98" s="61">
        <v>0</v>
      </c>
      <c r="C98" s="73">
        <v>270337</v>
      </c>
      <c r="D98" s="74">
        <v>1383.31</v>
      </c>
      <c r="E98" s="64">
        <f t="shared" si="15"/>
        <v>1341.412194</v>
      </c>
      <c r="F98" s="65">
        <v>0</v>
      </c>
      <c r="G98" s="89">
        <f t="shared" si="16"/>
        <v>2724.7221939999999</v>
      </c>
      <c r="J98" s="119">
        <f t="shared" si="13"/>
        <v>5.1169836167450251E-3</v>
      </c>
    </row>
    <row r="99" spans="1:10" ht="18.75" customHeight="1" x14ac:dyDescent="0.2">
      <c r="A99" s="60" t="s">
        <v>243</v>
      </c>
      <c r="B99" s="61">
        <v>0</v>
      </c>
      <c r="C99" s="73">
        <v>12527</v>
      </c>
      <c r="D99" s="74">
        <v>64.010000000000005</v>
      </c>
      <c r="E99" s="64">
        <f t="shared" si="15"/>
        <v>62.158974000000001</v>
      </c>
      <c r="F99" s="65">
        <v>0</v>
      </c>
      <c r="G99" s="89">
        <f t="shared" si="16"/>
        <v>126.16897400000001</v>
      </c>
      <c r="J99" s="119">
        <f t="shared" si="13"/>
        <v>5.1097629121098428E-3</v>
      </c>
    </row>
    <row r="100" spans="1:10" ht="18.75" customHeight="1" x14ac:dyDescent="0.2">
      <c r="A100" s="60" t="s">
        <v>143</v>
      </c>
      <c r="B100" s="61">
        <v>0</v>
      </c>
      <c r="C100" s="75">
        <v>8677</v>
      </c>
      <c r="D100" s="74">
        <v>42.51</v>
      </c>
      <c r="E100" s="64">
        <f t="shared" ref="E100:E116" si="17">C100*24.81/5000</f>
        <v>43.055273999999997</v>
      </c>
      <c r="F100" s="65">
        <v>6533.79</v>
      </c>
      <c r="G100" s="89">
        <f t="shared" ref="G100:G116" si="18">SUM(D100:F100)</f>
        <v>6619.3552739999996</v>
      </c>
      <c r="J100" s="119">
        <f t="shared" si="13"/>
        <v>4.8991586954016363E-3</v>
      </c>
    </row>
    <row r="101" spans="1:10" ht="18.75" customHeight="1" x14ac:dyDescent="0.2">
      <c r="A101" s="60" t="s">
        <v>203</v>
      </c>
      <c r="B101" s="61">
        <v>0</v>
      </c>
      <c r="C101" s="75">
        <v>128474</v>
      </c>
      <c r="D101" s="74">
        <v>590.98</v>
      </c>
      <c r="E101" s="64">
        <f t="shared" si="17"/>
        <v>637.48798799999997</v>
      </c>
      <c r="F101" s="65">
        <v>0</v>
      </c>
      <c r="G101" s="89">
        <f t="shared" si="18"/>
        <v>1228.4679879999999</v>
      </c>
      <c r="J101" s="119">
        <f t="shared" si="13"/>
        <v>4.5999968865295705E-3</v>
      </c>
    </row>
    <row r="102" spans="1:10" ht="18.75" customHeight="1" x14ac:dyDescent="0.2">
      <c r="A102" s="60" t="s">
        <v>144</v>
      </c>
      <c r="B102" s="61">
        <v>0</v>
      </c>
      <c r="C102" s="73">
        <v>202568</v>
      </c>
      <c r="D102" s="74">
        <v>826.24</v>
      </c>
      <c r="E102" s="64">
        <f t="shared" si="17"/>
        <v>1005.142416</v>
      </c>
      <c r="F102" s="65">
        <v>6001.34</v>
      </c>
      <c r="G102" s="89">
        <f t="shared" si="18"/>
        <v>7832.7224160000005</v>
      </c>
      <c r="J102" s="119">
        <f t="shared" si="13"/>
        <v>4.0788278504008532E-3</v>
      </c>
    </row>
    <row r="103" spans="1:10" ht="18.75" customHeight="1" x14ac:dyDescent="0.2">
      <c r="A103" s="60" t="s">
        <v>145</v>
      </c>
      <c r="B103" s="61">
        <v>0</v>
      </c>
      <c r="C103" s="73">
        <v>433592</v>
      </c>
      <c r="D103" s="74">
        <v>1988.7</v>
      </c>
      <c r="E103" s="64">
        <f t="shared" si="17"/>
        <v>2151.4835039999998</v>
      </c>
      <c r="F103" s="65">
        <v>0</v>
      </c>
      <c r="G103" s="89">
        <f t="shared" si="18"/>
        <v>4140.1835039999996</v>
      </c>
      <c r="J103" s="119">
        <f t="shared" si="13"/>
        <v>4.5865698629126003E-3</v>
      </c>
    </row>
    <row r="104" spans="1:10" ht="18.75" customHeight="1" x14ac:dyDescent="0.2">
      <c r="A104" s="60" t="s">
        <v>146</v>
      </c>
      <c r="B104" s="61">
        <v>0</v>
      </c>
      <c r="C104" s="73">
        <v>416689</v>
      </c>
      <c r="D104" s="74">
        <v>2188.38</v>
      </c>
      <c r="E104" s="64">
        <f t="shared" si="17"/>
        <v>2067.6108180000001</v>
      </c>
      <c r="F104" s="65">
        <v>13224.68</v>
      </c>
      <c r="G104" s="89">
        <f t="shared" si="18"/>
        <v>17480.670817999999</v>
      </c>
      <c r="J104" s="119">
        <f t="shared" si="13"/>
        <v>5.2518305018850993E-3</v>
      </c>
    </row>
    <row r="105" spans="1:10" ht="18.75" customHeight="1" x14ac:dyDescent="0.2">
      <c r="A105" s="60" t="s">
        <v>148</v>
      </c>
      <c r="B105" s="61">
        <v>0</v>
      </c>
      <c r="C105" s="75">
        <v>3139326</v>
      </c>
      <c r="D105" s="74">
        <v>13568.92</v>
      </c>
      <c r="E105" s="64">
        <f t="shared" si="17"/>
        <v>15577.335612000001</v>
      </c>
      <c r="F105" s="65">
        <v>38588.050000000003</v>
      </c>
      <c r="G105" s="89">
        <f t="shared" si="18"/>
        <v>67734.305611999996</v>
      </c>
      <c r="J105" s="119">
        <f t="shared" si="13"/>
        <v>4.322239869322269E-3</v>
      </c>
    </row>
    <row r="106" spans="1:10" ht="18.75" customHeight="1" x14ac:dyDescent="0.2">
      <c r="A106" s="60" t="s">
        <v>162</v>
      </c>
      <c r="B106" s="61">
        <v>0</v>
      </c>
      <c r="C106" s="73">
        <v>110835</v>
      </c>
      <c r="D106" s="74">
        <v>596.58000000000004</v>
      </c>
      <c r="E106" s="64">
        <f t="shared" si="17"/>
        <v>549.96326999999997</v>
      </c>
      <c r="F106" s="65">
        <v>0</v>
      </c>
      <c r="G106" s="89">
        <f t="shared" si="18"/>
        <v>1146.5432700000001</v>
      </c>
      <c r="J106" s="119">
        <f t="shared" si="13"/>
        <v>5.3825957504398435E-3</v>
      </c>
    </row>
    <row r="107" spans="1:10" ht="18.75" customHeight="1" x14ac:dyDescent="0.2">
      <c r="A107" s="60" t="s">
        <v>149</v>
      </c>
      <c r="B107" s="61">
        <v>0</v>
      </c>
      <c r="C107" s="73">
        <v>130011</v>
      </c>
      <c r="D107" s="74">
        <v>559.04999999999995</v>
      </c>
      <c r="E107" s="64">
        <f t="shared" si="17"/>
        <v>645.11458199999993</v>
      </c>
      <c r="F107" s="65">
        <v>15306.48</v>
      </c>
      <c r="G107" s="89">
        <f t="shared" si="18"/>
        <v>16510.644582000001</v>
      </c>
      <c r="J107" s="119">
        <f t="shared" si="13"/>
        <v>4.3000207674735213E-3</v>
      </c>
    </row>
    <row r="108" spans="1:10" ht="18.75" customHeight="1" x14ac:dyDescent="0.2">
      <c r="A108" s="60" t="s">
        <v>244</v>
      </c>
      <c r="B108" s="61">
        <v>0</v>
      </c>
      <c r="C108" s="73">
        <v>2175</v>
      </c>
      <c r="D108" s="74">
        <v>10.66</v>
      </c>
      <c r="E108" s="64">
        <v>0</v>
      </c>
      <c r="F108" s="65">
        <v>0</v>
      </c>
      <c r="G108" s="89">
        <f t="shared" si="18"/>
        <v>10.66</v>
      </c>
      <c r="J108" s="119">
        <f t="shared" si="13"/>
        <v>4.9011494252873562E-3</v>
      </c>
    </row>
    <row r="109" spans="1:10" ht="18.75" customHeight="1" x14ac:dyDescent="0.2">
      <c r="A109" s="60" t="s">
        <v>94</v>
      </c>
      <c r="B109" s="61">
        <v>0</v>
      </c>
      <c r="C109" s="75">
        <v>4119811</v>
      </c>
      <c r="D109" s="74">
        <v>20645.240000000002</v>
      </c>
      <c r="E109" s="64">
        <f t="shared" si="17"/>
        <v>20442.502182</v>
      </c>
      <c r="F109" s="65">
        <v>0</v>
      </c>
      <c r="G109" s="89">
        <f t="shared" si="18"/>
        <v>41087.742182000002</v>
      </c>
      <c r="J109" s="119">
        <f t="shared" si="13"/>
        <v>5.0112104657228209E-3</v>
      </c>
    </row>
    <row r="110" spans="1:10" ht="18.75" customHeight="1" x14ac:dyDescent="0.2">
      <c r="A110" s="60" t="s">
        <v>150</v>
      </c>
      <c r="B110" s="61">
        <v>0</v>
      </c>
      <c r="C110" s="73">
        <v>342494</v>
      </c>
      <c r="D110" s="74">
        <v>1711.27</v>
      </c>
      <c r="E110" s="64">
        <f t="shared" si="17"/>
        <v>1699.4552279999998</v>
      </c>
      <c r="F110" s="65">
        <v>10522.09</v>
      </c>
      <c r="G110" s="89">
        <f t="shared" si="18"/>
        <v>13932.815227999999</v>
      </c>
      <c r="J110" s="119">
        <f t="shared" si="13"/>
        <v>4.9964962889860846E-3</v>
      </c>
    </row>
    <row r="111" spans="1:10" ht="18.75" customHeight="1" x14ac:dyDescent="0.2">
      <c r="A111" s="60" t="s">
        <v>192</v>
      </c>
      <c r="B111" s="61">
        <v>0</v>
      </c>
      <c r="C111" s="73">
        <v>424254</v>
      </c>
      <c r="D111" s="74">
        <v>2224.9499999999998</v>
      </c>
      <c r="E111" s="64">
        <f t="shared" si="17"/>
        <v>2105.1483480000002</v>
      </c>
      <c r="F111" s="65">
        <v>0</v>
      </c>
      <c r="G111" s="89">
        <f t="shared" si="18"/>
        <v>4330.0983479999995</v>
      </c>
      <c r="J111" s="119">
        <f t="shared" si="13"/>
        <v>5.2443819032937811E-3</v>
      </c>
    </row>
    <row r="112" spans="1:10" ht="18.75" customHeight="1" x14ac:dyDescent="0.2">
      <c r="A112" s="60" t="s">
        <v>152</v>
      </c>
      <c r="B112" s="61">
        <v>0</v>
      </c>
      <c r="C112" s="73">
        <v>724756</v>
      </c>
      <c r="D112" s="74">
        <v>3741.93</v>
      </c>
      <c r="E112" s="64">
        <f t="shared" si="17"/>
        <v>3596.2392719999998</v>
      </c>
      <c r="F112" s="65">
        <v>22807.4</v>
      </c>
      <c r="G112" s="89">
        <f t="shared" si="18"/>
        <v>30145.569272000001</v>
      </c>
      <c r="J112" s="119">
        <f t="shared" si="13"/>
        <v>5.1630203820320214E-3</v>
      </c>
    </row>
    <row r="113" spans="1:10" ht="18.75" customHeight="1" x14ac:dyDescent="0.2">
      <c r="A113" s="60" t="s">
        <v>169</v>
      </c>
      <c r="B113" s="61">
        <v>0</v>
      </c>
      <c r="C113" s="73">
        <v>1385548</v>
      </c>
      <c r="D113" s="74">
        <v>6215.71</v>
      </c>
      <c r="E113" s="64">
        <f t="shared" si="17"/>
        <v>6875.0891759999995</v>
      </c>
      <c r="F113" s="65">
        <v>37033.919999999998</v>
      </c>
      <c r="G113" s="89">
        <f t="shared" si="18"/>
        <v>50124.719175999999</v>
      </c>
      <c r="J113" s="119">
        <f t="shared" si="13"/>
        <v>4.4861022497957488E-3</v>
      </c>
    </row>
    <row r="114" spans="1:10" ht="18.75" customHeight="1" x14ac:dyDescent="0.2">
      <c r="A114" s="60" t="s">
        <v>191</v>
      </c>
      <c r="B114" s="61">
        <v>0</v>
      </c>
      <c r="C114" s="73">
        <v>31127</v>
      </c>
      <c r="D114" s="74">
        <v>155.94999999999999</v>
      </c>
      <c r="E114" s="64">
        <f t="shared" si="17"/>
        <v>154.45217399999999</v>
      </c>
      <c r="F114" s="65">
        <v>0</v>
      </c>
      <c r="G114" s="89">
        <f t="shared" si="18"/>
        <v>310.40217399999995</v>
      </c>
      <c r="J114" s="119">
        <f t="shared" si="13"/>
        <v>5.010119831657403E-3</v>
      </c>
    </row>
    <row r="115" spans="1:10" ht="18.75" customHeight="1" x14ac:dyDescent="0.2">
      <c r="A115" s="60" t="s">
        <v>161</v>
      </c>
      <c r="B115" s="61">
        <v>0</v>
      </c>
      <c r="C115" s="73">
        <v>41706</v>
      </c>
      <c r="D115" s="74">
        <v>223.54</v>
      </c>
      <c r="E115" s="64">
        <f t="shared" si="17"/>
        <v>206.94517199999999</v>
      </c>
      <c r="F115" s="65">
        <v>0</v>
      </c>
      <c r="G115" s="89">
        <f t="shared" si="18"/>
        <v>430.48517199999998</v>
      </c>
      <c r="J115" s="119">
        <f t="shared" si="13"/>
        <v>5.3599002541600731E-3</v>
      </c>
    </row>
    <row r="116" spans="1:10" ht="18.75" customHeight="1" x14ac:dyDescent="0.2">
      <c r="A116" s="60" t="s">
        <v>153</v>
      </c>
      <c r="B116" s="61">
        <v>0</v>
      </c>
      <c r="C116" s="73">
        <v>94328</v>
      </c>
      <c r="D116" s="74">
        <v>472.58</v>
      </c>
      <c r="E116" s="64">
        <f t="shared" si="17"/>
        <v>468.05553599999996</v>
      </c>
      <c r="F116" s="65">
        <v>3245</v>
      </c>
      <c r="G116" s="89">
        <f t="shared" si="18"/>
        <v>4185.6355359999998</v>
      </c>
      <c r="J116" s="119">
        <f t="shared" si="13"/>
        <v>5.0099652277160543E-3</v>
      </c>
    </row>
    <row r="117" spans="1:10" ht="18.75" customHeight="1" x14ac:dyDescent="0.2">
      <c r="A117" s="78"/>
      <c r="B117" s="79"/>
      <c r="C117" s="80"/>
      <c r="D117" s="92"/>
      <c r="E117" s="92"/>
      <c r="F117" s="93"/>
      <c r="G117" s="89"/>
      <c r="J117" s="119"/>
    </row>
    <row r="118" spans="1:10" ht="18.75" customHeight="1" x14ac:dyDescent="0.2">
      <c r="A118" s="13" t="s">
        <v>248</v>
      </c>
      <c r="B118" s="82"/>
      <c r="C118" s="82">
        <f>SUM(C90:C117)</f>
        <v>21842975</v>
      </c>
      <c r="D118" s="83">
        <f>SUM(D90:D117)</f>
        <v>109261.75000000001</v>
      </c>
      <c r="E118" s="83">
        <f>SUM(E90:E117)</f>
        <v>108374.0496</v>
      </c>
      <c r="F118" s="83">
        <f>SUM(F90:F117)</f>
        <v>354640.25</v>
      </c>
      <c r="G118" s="83">
        <f>SUM(G90:G117)</f>
        <v>572276.04959999991</v>
      </c>
      <c r="J118" s="119">
        <f t="shared" si="13"/>
        <v>5.0021459988852258E-3</v>
      </c>
    </row>
    <row r="119" spans="1:10" ht="18.75" customHeight="1" x14ac:dyDescent="0.2">
      <c r="J119" s="119"/>
    </row>
    <row r="120" spans="1:10" s="90" customFormat="1" ht="18.75" customHeight="1" x14ac:dyDescent="0.2">
      <c r="A120" s="90" t="s">
        <v>155</v>
      </c>
      <c r="B120" s="100"/>
      <c r="C120" s="100">
        <f>SUM(C86+C118)</f>
        <v>316213195</v>
      </c>
      <c r="D120" s="101">
        <f t="shared" ref="D120:I120" si="19">SUM(D86,D118)</f>
        <v>1443298.2600000002</v>
      </c>
      <c r="E120" s="101">
        <f t="shared" si="19"/>
        <v>1569039.0812400002</v>
      </c>
      <c r="F120" s="101">
        <f t="shared" si="19"/>
        <v>3238827.4199999995</v>
      </c>
      <c r="G120" s="101">
        <f t="shared" si="19"/>
        <v>6251164.7612400008</v>
      </c>
      <c r="H120" s="97">
        <f t="shared" si="19"/>
        <v>2129.6606956823707</v>
      </c>
      <c r="I120" s="101">
        <f t="shared" si="19"/>
        <v>41.084679300555628</v>
      </c>
      <c r="J120" s="119">
        <f t="shared" si="13"/>
        <v>4.5643201574810952E-3</v>
      </c>
    </row>
    <row r="121" spans="1:10" ht="18.75" customHeight="1" x14ac:dyDescent="0.2">
      <c r="A121" s="99" t="s">
        <v>245</v>
      </c>
    </row>
  </sheetData>
  <phoneticPr fontId="10" type="noConversion"/>
  <pageMargins left="0.75" right="0.75" top="0.5" bottom="0.5" header="0.5" footer="0.5"/>
  <pageSetup scale="65" orientation="portrait" r:id="rId1"/>
  <headerFooter alignWithMargins="0"/>
  <rowBreaks count="1" manualBreakCount="1">
    <brk id="89" max="8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9"/>
  <sheetViews>
    <sheetView view="pageBreakPreview" zoomScaleNormal="115" zoomScaleSheetLayoutView="100" workbookViewId="0">
      <selection activeCell="H2" sqref="H2"/>
    </sheetView>
  </sheetViews>
  <sheetFormatPr defaultColWidth="12.28515625" defaultRowHeight="18.75" customHeight="1" x14ac:dyDescent="0.2"/>
  <cols>
    <col min="1" max="1" width="22.7109375" style="59" bestFit="1" customWidth="1"/>
    <col min="2" max="2" width="12.140625" style="84" bestFit="1" customWidth="1"/>
    <col min="3" max="3" width="16.5703125" style="84" customWidth="1"/>
    <col min="4" max="4" width="16.5703125" style="85" customWidth="1"/>
    <col min="5" max="5" width="13.42578125" style="85" bestFit="1" customWidth="1"/>
    <col min="6" max="6" width="16.140625" style="86" customWidth="1"/>
    <col min="7" max="7" width="13.42578125" style="90" customWidth="1"/>
    <col min="8" max="8" width="14.85546875" style="87" customWidth="1"/>
    <col min="9" max="9" width="12.42578125" style="59" customWidth="1"/>
    <col min="10" max="16384" width="12.28515625" style="59"/>
  </cols>
  <sheetData>
    <row r="1" spans="1:12" s="90" customFormat="1" ht="18.75" customHeight="1" x14ac:dyDescent="0.2">
      <c r="A1" s="111" t="s">
        <v>0</v>
      </c>
      <c r="B1" s="112" t="s">
        <v>66</v>
      </c>
      <c r="C1" s="113" t="s">
        <v>67</v>
      </c>
      <c r="D1" s="114" t="s">
        <v>68</v>
      </c>
      <c r="E1" s="115" t="s">
        <v>60</v>
      </c>
      <c r="F1" s="116" t="s">
        <v>69</v>
      </c>
      <c r="G1" s="116" t="s">
        <v>61</v>
      </c>
      <c r="H1" s="117" t="s">
        <v>62</v>
      </c>
      <c r="I1" s="118" t="s">
        <v>63</v>
      </c>
    </row>
    <row r="2" spans="1:12" ht="18.75" customHeight="1" x14ac:dyDescent="0.2">
      <c r="A2" s="60" t="s">
        <v>211</v>
      </c>
      <c r="B2" s="61">
        <v>1588</v>
      </c>
      <c r="C2" s="62">
        <v>3411809</v>
      </c>
      <c r="D2" s="63">
        <v>16648.16</v>
      </c>
      <c r="E2" s="64">
        <f t="shared" ref="E2:E32" si="0">C2*24.81/5000</f>
        <v>16929.396257999997</v>
      </c>
      <c r="F2" s="65">
        <v>66894.58</v>
      </c>
      <c r="G2" s="89">
        <f t="shared" ref="G2:G32" si="1">SUM(D2:F2)</f>
        <v>100472.136258</v>
      </c>
      <c r="H2" s="95">
        <f t="shared" ref="H2:H32" si="2">C2/B2</f>
        <v>2148.4943324937026</v>
      </c>
      <c r="I2" s="66">
        <f t="shared" ref="I2:I32" si="3">G2/B2</f>
        <v>63.269607215365241</v>
      </c>
      <c r="J2" s="119">
        <f t="shared" ref="J2:J32" si="4">D2/C2</f>
        <v>4.8795697531719973E-3</v>
      </c>
    </row>
    <row r="3" spans="1:12" ht="18.75" customHeight="1" x14ac:dyDescent="0.2">
      <c r="A3" s="60" t="s">
        <v>212</v>
      </c>
      <c r="B3" s="61">
        <v>4201</v>
      </c>
      <c r="C3" s="62">
        <v>9032478</v>
      </c>
      <c r="D3" s="63">
        <v>33639.08</v>
      </c>
      <c r="E3" s="64">
        <f t="shared" si="0"/>
        <v>44819.155835999998</v>
      </c>
      <c r="F3" s="65">
        <v>85614.65</v>
      </c>
      <c r="G3" s="89">
        <f t="shared" si="1"/>
        <v>164072.885836</v>
      </c>
      <c r="H3" s="95">
        <f t="shared" si="2"/>
        <v>2150.0780766484172</v>
      </c>
      <c r="I3" s="66">
        <f t="shared" si="3"/>
        <v>39.055673848131399</v>
      </c>
      <c r="J3" s="119">
        <f t="shared" si="4"/>
        <v>3.7242360291384049E-3</v>
      </c>
    </row>
    <row r="4" spans="1:12" ht="18.75" customHeight="1" x14ac:dyDescent="0.2">
      <c r="A4" s="60" t="s">
        <v>123</v>
      </c>
      <c r="B4" s="61">
        <v>2559</v>
      </c>
      <c r="C4" s="62">
        <v>5574897</v>
      </c>
      <c r="D4" s="63">
        <v>27861.953000000001</v>
      </c>
      <c r="E4" s="64">
        <f t="shared" si="0"/>
        <v>27662.638913999999</v>
      </c>
      <c r="F4" s="65">
        <v>45750.82</v>
      </c>
      <c r="G4" s="89">
        <f t="shared" si="1"/>
        <v>101275.411914</v>
      </c>
      <c r="H4" s="95">
        <f t="shared" si="2"/>
        <v>2178.5451348182883</v>
      </c>
      <c r="I4" s="66">
        <f t="shared" si="3"/>
        <v>39.576167219226257</v>
      </c>
      <c r="J4" s="119">
        <f t="shared" si="4"/>
        <v>4.9977520660919837E-3</v>
      </c>
    </row>
    <row r="5" spans="1:12" ht="18.75" customHeight="1" x14ac:dyDescent="0.2">
      <c r="A5" s="60" t="s">
        <v>2</v>
      </c>
      <c r="B5" s="61">
        <v>3205</v>
      </c>
      <c r="C5" s="62">
        <v>6026899</v>
      </c>
      <c r="D5" s="63">
        <v>24455.439999999999</v>
      </c>
      <c r="E5" s="64">
        <f t="shared" si="0"/>
        <v>29905.472837999998</v>
      </c>
      <c r="F5" s="65">
        <v>77883.77</v>
      </c>
      <c r="G5" s="89">
        <f t="shared" si="1"/>
        <v>132244.68283800001</v>
      </c>
      <c r="H5" s="95">
        <f t="shared" si="2"/>
        <v>1880.4677067082682</v>
      </c>
      <c r="I5" s="66">
        <f t="shared" si="3"/>
        <v>41.261991525117004</v>
      </c>
      <c r="J5" s="119">
        <f t="shared" si="4"/>
        <v>4.0577152529020308E-3</v>
      </c>
    </row>
    <row r="6" spans="1:12" ht="18.75" customHeight="1" x14ac:dyDescent="0.2">
      <c r="A6" s="60" t="s">
        <v>72</v>
      </c>
      <c r="B6" s="61">
        <v>1697</v>
      </c>
      <c r="C6" s="62">
        <v>4735978</v>
      </c>
      <c r="D6" s="63">
        <v>21107.06</v>
      </c>
      <c r="E6" s="64">
        <f t="shared" si="0"/>
        <v>23499.922835999998</v>
      </c>
      <c r="F6" s="65">
        <v>38771.53</v>
      </c>
      <c r="G6" s="89">
        <f t="shared" si="1"/>
        <v>83378.512835999994</v>
      </c>
      <c r="H6" s="95">
        <f t="shared" si="2"/>
        <v>2790.7943429581615</v>
      </c>
      <c r="I6" s="66">
        <f t="shared" si="3"/>
        <v>49.13288911962286</v>
      </c>
      <c r="J6" s="119">
        <f t="shared" si="4"/>
        <v>4.4567478987444622E-3</v>
      </c>
    </row>
    <row r="7" spans="1:12" ht="18.75" customHeight="1" x14ac:dyDescent="0.2">
      <c r="A7" s="60" t="s">
        <v>197</v>
      </c>
      <c r="B7" s="61">
        <v>19</v>
      </c>
      <c r="C7" s="62">
        <v>45073</v>
      </c>
      <c r="D7" s="63">
        <v>233.03</v>
      </c>
      <c r="E7" s="64">
        <f t="shared" si="0"/>
        <v>223.65222599999998</v>
      </c>
      <c r="F7" s="65">
        <v>1291.83</v>
      </c>
      <c r="G7" s="89">
        <f t="shared" si="1"/>
        <v>1748.5122259999998</v>
      </c>
      <c r="H7" s="95">
        <f t="shared" si="2"/>
        <v>2372.2631578947367</v>
      </c>
      <c r="I7" s="66">
        <f t="shared" si="3"/>
        <v>92.026959263157892</v>
      </c>
      <c r="J7" s="119">
        <f t="shared" si="4"/>
        <v>5.1700574623388725E-3</v>
      </c>
    </row>
    <row r="8" spans="1:12" ht="18.75" customHeight="1" x14ac:dyDescent="0.2">
      <c r="A8" s="60" t="s">
        <v>135</v>
      </c>
      <c r="B8" s="61">
        <v>236</v>
      </c>
      <c r="C8" s="62">
        <v>485339</v>
      </c>
      <c r="D8" s="63">
        <v>2366.8000000000002</v>
      </c>
      <c r="E8" s="64">
        <f t="shared" si="0"/>
        <v>2408.2521179999999</v>
      </c>
      <c r="F8" s="65">
        <v>6254.8</v>
      </c>
      <c r="G8" s="89">
        <f t="shared" si="1"/>
        <v>11029.852117999999</v>
      </c>
      <c r="H8" s="95">
        <f t="shared" si="2"/>
        <v>2056.5211864406779</v>
      </c>
      <c r="I8" s="66">
        <f t="shared" si="3"/>
        <v>46.736661516949148</v>
      </c>
      <c r="J8" s="119">
        <f t="shared" si="4"/>
        <v>4.8765914134244314E-3</v>
      </c>
    </row>
    <row r="9" spans="1:12" ht="18.75" customHeight="1" x14ac:dyDescent="0.2">
      <c r="A9" s="60" t="s">
        <v>208</v>
      </c>
      <c r="B9" s="61">
        <v>190</v>
      </c>
      <c r="C9" s="62">
        <v>345861</v>
      </c>
      <c r="D9" s="63">
        <v>1642.84</v>
      </c>
      <c r="E9" s="64">
        <f t="shared" si="0"/>
        <v>1716.162282</v>
      </c>
      <c r="F9" s="65">
        <v>3534.74</v>
      </c>
      <c r="G9" s="89">
        <f t="shared" si="1"/>
        <v>6893.7422819999992</v>
      </c>
      <c r="H9" s="95">
        <f t="shared" si="2"/>
        <v>1820.3210526315791</v>
      </c>
      <c r="I9" s="66">
        <f t="shared" si="3"/>
        <v>36.282854115789469</v>
      </c>
      <c r="J9" s="119">
        <f t="shared" si="4"/>
        <v>4.7500007228337389E-3</v>
      </c>
    </row>
    <row r="10" spans="1:12" ht="18.75" customHeight="1" x14ac:dyDescent="0.2">
      <c r="A10" s="120" t="s">
        <v>253</v>
      </c>
      <c r="B10" s="61">
        <v>152</v>
      </c>
      <c r="C10" s="62">
        <v>256226</v>
      </c>
      <c r="D10" s="63">
        <v>1189.06</v>
      </c>
      <c r="E10" s="64">
        <f>C10*24.81/5000</f>
        <v>1271.3934119999999</v>
      </c>
      <c r="F10" s="65">
        <v>3195.78</v>
      </c>
      <c r="G10" s="89">
        <f>SUM(D10:F10)</f>
        <v>5656.2334119999996</v>
      </c>
      <c r="H10" s="95">
        <f>C10/B10</f>
        <v>1685.6973684210527</v>
      </c>
      <c r="I10" s="66">
        <f>G10/B10</f>
        <v>37.21206192105263</v>
      </c>
      <c r="J10" s="119">
        <f>D10/C10</f>
        <v>4.6406687845886047E-3</v>
      </c>
    </row>
    <row r="11" spans="1:12" ht="18.75" customHeight="1" x14ac:dyDescent="0.2">
      <c r="A11" s="60" t="s">
        <v>213</v>
      </c>
      <c r="B11" s="61">
        <v>187</v>
      </c>
      <c r="C11" s="62">
        <v>363766</v>
      </c>
      <c r="D11" s="63">
        <v>1418.69</v>
      </c>
      <c r="E11" s="64">
        <f t="shared" si="0"/>
        <v>1805.0068919999999</v>
      </c>
      <c r="F11" s="65">
        <v>5378.07</v>
      </c>
      <c r="G11" s="89">
        <f t="shared" si="1"/>
        <v>8601.7668919999996</v>
      </c>
      <c r="H11" s="95">
        <f t="shared" si="2"/>
        <v>1945.2727272727273</v>
      </c>
      <c r="I11" s="66">
        <f t="shared" si="3"/>
        <v>45.99875343315508</v>
      </c>
      <c r="J11" s="119">
        <f t="shared" si="4"/>
        <v>3.9000071474519335E-3</v>
      </c>
    </row>
    <row r="12" spans="1:12" ht="18.75" customHeight="1" x14ac:dyDescent="0.2">
      <c r="A12" s="60" t="s">
        <v>177</v>
      </c>
      <c r="B12" s="61">
        <v>85</v>
      </c>
      <c r="C12" s="62">
        <v>220493</v>
      </c>
      <c r="D12" s="63">
        <v>886.74</v>
      </c>
      <c r="E12" s="64">
        <f t="shared" si="0"/>
        <v>1094.086266</v>
      </c>
      <c r="F12" s="65">
        <v>3732.18</v>
      </c>
      <c r="G12" s="89">
        <f t="shared" si="1"/>
        <v>5713.0062660000003</v>
      </c>
      <c r="H12" s="95">
        <f t="shared" si="2"/>
        <v>2594.035294117647</v>
      </c>
      <c r="I12" s="66">
        <f t="shared" si="3"/>
        <v>67.211838423529414</v>
      </c>
      <c r="J12" s="119">
        <f t="shared" si="4"/>
        <v>4.0216242692511783E-3</v>
      </c>
    </row>
    <row r="13" spans="1:12" ht="18.75" customHeight="1" x14ac:dyDescent="0.2">
      <c r="A13" s="60" t="s">
        <v>9</v>
      </c>
      <c r="B13" s="61">
        <v>1013</v>
      </c>
      <c r="C13" s="62">
        <v>2477549</v>
      </c>
      <c r="D13" s="63">
        <v>10353.379999999999</v>
      </c>
      <c r="E13" s="64">
        <f t="shared" si="0"/>
        <v>12293.598137999999</v>
      </c>
      <c r="F13" s="65">
        <v>37253.99</v>
      </c>
      <c r="G13" s="89">
        <f t="shared" si="1"/>
        <v>59900.968137999997</v>
      </c>
      <c r="H13" s="95">
        <f t="shared" si="2"/>
        <v>2445.7541954590324</v>
      </c>
      <c r="I13" s="66">
        <f t="shared" si="3"/>
        <v>59.132248902270483</v>
      </c>
      <c r="J13" s="119">
        <f t="shared" si="4"/>
        <v>4.1788800140784297E-3</v>
      </c>
    </row>
    <row r="14" spans="1:12" ht="18.75" customHeight="1" x14ac:dyDescent="0.2">
      <c r="A14" s="60" t="s">
        <v>215</v>
      </c>
      <c r="B14" s="61">
        <v>330</v>
      </c>
      <c r="C14" s="62">
        <v>1051637</v>
      </c>
      <c r="D14" s="63">
        <v>4139.63</v>
      </c>
      <c r="E14" s="64">
        <f t="shared" si="0"/>
        <v>5218.2227939999993</v>
      </c>
      <c r="F14" s="65">
        <v>12457.8</v>
      </c>
      <c r="G14" s="89">
        <f t="shared" si="1"/>
        <v>21815.652793999998</v>
      </c>
      <c r="H14" s="95">
        <f t="shared" si="2"/>
        <v>3186.7787878787881</v>
      </c>
      <c r="I14" s="66">
        <f t="shared" si="3"/>
        <v>66.108038769696961</v>
      </c>
      <c r="J14" s="119">
        <f t="shared" si="4"/>
        <v>3.9363677770941873E-3</v>
      </c>
    </row>
    <row r="15" spans="1:12" ht="18.75" customHeight="1" x14ac:dyDescent="0.2">
      <c r="A15" s="120" t="s">
        <v>254</v>
      </c>
      <c r="B15" s="61">
        <v>4191</v>
      </c>
      <c r="C15" s="62">
        <v>8470699</v>
      </c>
      <c r="D15" s="63">
        <v>41169.94</v>
      </c>
      <c r="E15" s="64">
        <f>C15*24.81/5000</f>
        <v>42031.608438000003</v>
      </c>
      <c r="F15" s="65">
        <v>104992.95</v>
      </c>
      <c r="G15" s="89">
        <f>SUM(D15:F15)</f>
        <v>188194.49843799998</v>
      </c>
      <c r="H15" s="95">
        <f>C15/B15</f>
        <v>2021.1641612980195</v>
      </c>
      <c r="I15" s="66">
        <f>G15/B15</f>
        <v>44.904437708900019</v>
      </c>
      <c r="J15" s="119">
        <f>D15/C15</f>
        <v>4.8602765840221693E-3</v>
      </c>
    </row>
    <row r="16" spans="1:12" ht="18.75" customHeight="1" x14ac:dyDescent="0.2">
      <c r="A16" s="120" t="s">
        <v>255</v>
      </c>
      <c r="B16" s="91">
        <v>56</v>
      </c>
      <c r="C16" s="62">
        <v>4810389</v>
      </c>
      <c r="D16" s="63">
        <v>635.28</v>
      </c>
      <c r="E16" s="64">
        <f>C16*24.81/5000</f>
        <v>23869.150217999999</v>
      </c>
      <c r="F16" s="65">
        <v>0</v>
      </c>
      <c r="G16" s="89">
        <f>SUM(D16:F16)</f>
        <v>24504.430217999998</v>
      </c>
      <c r="H16" s="95">
        <f>C16/B16</f>
        <v>85899.803571428565</v>
      </c>
      <c r="I16" s="66">
        <f>G16/B16</f>
        <v>437.57911103571422</v>
      </c>
      <c r="J16" s="119">
        <f>D16/C16</f>
        <v>1.320641636258523E-4</v>
      </c>
      <c r="K16" s="105"/>
      <c r="L16" s="105"/>
    </row>
    <row r="17" spans="1:17" s="105" customFormat="1" ht="18.75" customHeight="1" x14ac:dyDescent="0.2">
      <c r="A17" s="60" t="s">
        <v>205</v>
      </c>
      <c r="B17" s="73">
        <v>677</v>
      </c>
      <c r="C17" s="62">
        <v>1743883</v>
      </c>
      <c r="D17" s="63">
        <v>7971.29</v>
      </c>
      <c r="E17" s="64">
        <f t="shared" si="0"/>
        <v>8653.147445999999</v>
      </c>
      <c r="F17" s="65">
        <v>11511.97</v>
      </c>
      <c r="G17" s="106">
        <f t="shared" si="1"/>
        <v>28136.407445999997</v>
      </c>
      <c r="H17" s="107">
        <f t="shared" si="2"/>
        <v>2575.8980797636632</v>
      </c>
      <c r="I17" s="108">
        <f t="shared" si="3"/>
        <v>41.560424587887738</v>
      </c>
      <c r="J17" s="121">
        <f t="shared" si="4"/>
        <v>4.5710004627604033E-3</v>
      </c>
    </row>
    <row r="18" spans="1:17" s="105" customFormat="1" ht="18.75" customHeight="1" x14ac:dyDescent="0.2">
      <c r="A18" s="60" t="s">
        <v>107</v>
      </c>
      <c r="B18" s="61">
        <v>699</v>
      </c>
      <c r="C18" s="62">
        <v>1640407</v>
      </c>
      <c r="D18" s="63">
        <v>6480.34</v>
      </c>
      <c r="E18" s="64">
        <f t="shared" si="0"/>
        <v>8139.6995339999985</v>
      </c>
      <c r="F18" s="65">
        <v>31240.48</v>
      </c>
      <c r="G18" s="106">
        <f t="shared" si="1"/>
        <v>45860.519533999999</v>
      </c>
      <c r="H18" s="107">
        <f t="shared" si="2"/>
        <v>2346.7911301859799</v>
      </c>
      <c r="I18" s="108">
        <f t="shared" si="3"/>
        <v>65.608754698140203</v>
      </c>
      <c r="J18" s="121">
        <f t="shared" si="4"/>
        <v>3.9504464440836941E-3</v>
      </c>
    </row>
    <row r="19" spans="1:17" ht="18.75" customHeight="1" x14ac:dyDescent="0.2">
      <c r="A19" s="60" t="s">
        <v>136</v>
      </c>
      <c r="B19" s="61">
        <v>2361</v>
      </c>
      <c r="C19" s="62">
        <v>5371385</v>
      </c>
      <c r="D19" s="63">
        <v>19999.77</v>
      </c>
      <c r="E19" s="64">
        <f t="shared" si="0"/>
        <v>26652.81237</v>
      </c>
      <c r="F19" s="65">
        <v>59141.83</v>
      </c>
      <c r="G19" s="89">
        <f t="shared" si="1"/>
        <v>105794.41237000001</v>
      </c>
      <c r="H19" s="95">
        <f t="shared" si="2"/>
        <v>2275.0465904277848</v>
      </c>
      <c r="I19" s="66">
        <f t="shared" si="3"/>
        <v>44.809153905124951</v>
      </c>
      <c r="J19" s="119">
        <f t="shared" si="4"/>
        <v>3.7233916392140948E-3</v>
      </c>
    </row>
    <row r="20" spans="1:17" ht="18.75" customHeight="1" x14ac:dyDescent="0.2">
      <c r="A20" s="120" t="s">
        <v>104</v>
      </c>
      <c r="B20" s="61">
        <v>729</v>
      </c>
      <c r="C20" s="62">
        <v>1651064</v>
      </c>
      <c r="D20" s="63">
        <v>6843.32</v>
      </c>
      <c r="E20" s="64">
        <f>C20*24.81/5000</f>
        <v>8192.5795679999992</v>
      </c>
      <c r="F20" s="65">
        <v>18384.759999999998</v>
      </c>
      <c r="G20" s="89">
        <f>SUM(D20:F20)</f>
        <v>33420.659567999995</v>
      </c>
      <c r="H20" s="95">
        <f>C20/B20</f>
        <v>2264.8340192043897</v>
      </c>
      <c r="I20" s="66">
        <f>G20/B20</f>
        <v>45.844526156378592</v>
      </c>
      <c r="J20" s="119">
        <f>D20/C20</f>
        <v>4.144793902598567E-3</v>
      </c>
      <c r="K20" s="124" t="s">
        <v>256</v>
      </c>
    </row>
    <row r="21" spans="1:17" ht="18.75" customHeight="1" x14ac:dyDescent="0.2">
      <c r="A21" s="60" t="s">
        <v>105</v>
      </c>
      <c r="B21" s="61">
        <v>3190</v>
      </c>
      <c r="C21" s="62">
        <v>6372510</v>
      </c>
      <c r="D21" s="63">
        <v>32541.71</v>
      </c>
      <c r="E21" s="64">
        <f t="shared" si="0"/>
        <v>31620.394619999999</v>
      </c>
      <c r="F21" s="65">
        <v>63274.82</v>
      </c>
      <c r="G21" s="89">
        <f t="shared" si="1"/>
        <v>127436.92462000001</v>
      </c>
      <c r="H21" s="95">
        <f t="shared" si="2"/>
        <v>1997.6520376175549</v>
      </c>
      <c r="I21" s="66">
        <f t="shared" si="3"/>
        <v>39.948879191222574</v>
      </c>
      <c r="J21" s="119">
        <f t="shared" si="4"/>
        <v>5.1065765294993652E-3</v>
      </c>
      <c r="K21" s="105"/>
      <c r="L21" s="105"/>
    </row>
    <row r="22" spans="1:17" ht="18.75" customHeight="1" x14ac:dyDescent="0.2">
      <c r="A22" s="60" t="s">
        <v>109</v>
      </c>
      <c r="B22" s="61">
        <v>2191</v>
      </c>
      <c r="C22" s="62">
        <v>3789983</v>
      </c>
      <c r="D22" s="63">
        <v>16778.72</v>
      </c>
      <c r="E22" s="64">
        <f t="shared" si="0"/>
        <v>18805.895645999997</v>
      </c>
      <c r="F22" s="65">
        <v>39262.68</v>
      </c>
      <c r="G22" s="89">
        <f t="shared" si="1"/>
        <v>74847.295645999999</v>
      </c>
      <c r="H22" s="95">
        <f t="shared" si="2"/>
        <v>1729.7959835691465</v>
      </c>
      <c r="I22" s="66">
        <f t="shared" si="3"/>
        <v>34.161248583295297</v>
      </c>
      <c r="J22" s="119">
        <f t="shared" si="4"/>
        <v>4.4271227601812464E-3</v>
      </c>
      <c r="K22" s="105"/>
      <c r="L22" s="105"/>
    </row>
    <row r="23" spans="1:17" ht="18.75" customHeight="1" x14ac:dyDescent="0.2">
      <c r="A23" s="60" t="s">
        <v>78</v>
      </c>
      <c r="B23" s="61">
        <v>1480</v>
      </c>
      <c r="C23" s="62">
        <v>3322743</v>
      </c>
      <c r="D23" s="63">
        <v>16609.099999999999</v>
      </c>
      <c r="E23" s="64">
        <f t="shared" si="0"/>
        <v>16487.450765999998</v>
      </c>
      <c r="F23" s="65">
        <v>34058.480000000003</v>
      </c>
      <c r="G23" s="89">
        <f t="shared" si="1"/>
        <v>67155.030766000011</v>
      </c>
      <c r="H23" s="95">
        <f t="shared" si="2"/>
        <v>2245.0966216216216</v>
      </c>
      <c r="I23" s="66">
        <f t="shared" si="3"/>
        <v>45.375020787837848</v>
      </c>
      <c r="J23" s="119">
        <f t="shared" si="4"/>
        <v>4.9986110872854142E-3</v>
      </c>
      <c r="K23" s="105"/>
      <c r="L23" s="105"/>
      <c r="M23" s="105"/>
      <c r="N23" s="105"/>
      <c r="O23" s="105"/>
      <c r="P23" s="105"/>
      <c r="Q23" s="105"/>
    </row>
    <row r="24" spans="1:17" ht="18.75" customHeight="1" x14ac:dyDescent="0.2">
      <c r="A24" s="60" t="s">
        <v>182</v>
      </c>
      <c r="B24" s="61">
        <v>2010</v>
      </c>
      <c r="C24" s="62">
        <v>4548803</v>
      </c>
      <c r="D24" s="63">
        <v>14460.93</v>
      </c>
      <c r="E24" s="64">
        <f t="shared" si="0"/>
        <v>22571.160485999997</v>
      </c>
      <c r="F24" s="65">
        <v>49031.33</v>
      </c>
      <c r="G24" s="89">
        <f t="shared" si="1"/>
        <v>86063.420486000003</v>
      </c>
      <c r="H24" s="95">
        <f t="shared" si="2"/>
        <v>2263.0860696517411</v>
      </c>
      <c r="I24" s="66">
        <f t="shared" si="3"/>
        <v>42.817622132338307</v>
      </c>
      <c r="J24" s="119">
        <f t="shared" si="4"/>
        <v>3.1790627116628266E-3</v>
      </c>
      <c r="K24" s="105"/>
      <c r="L24" s="105"/>
    </row>
    <row r="25" spans="1:17" ht="18.75" customHeight="1" x14ac:dyDescent="0.2">
      <c r="A25" s="60" t="s">
        <v>117</v>
      </c>
      <c r="B25" s="61">
        <v>6287</v>
      </c>
      <c r="C25" s="62">
        <v>14283737</v>
      </c>
      <c r="D25" s="63">
        <v>50334.239999999998</v>
      </c>
      <c r="E25" s="64">
        <f t="shared" si="0"/>
        <v>70875.902993999989</v>
      </c>
      <c r="F25" s="65">
        <v>98997.43</v>
      </c>
      <c r="G25" s="89">
        <f t="shared" si="1"/>
        <v>220207.57299399999</v>
      </c>
      <c r="H25" s="95">
        <f t="shared" si="2"/>
        <v>2271.9479879115634</v>
      </c>
      <c r="I25" s="66">
        <f t="shared" si="3"/>
        <v>35.025858596150783</v>
      </c>
      <c r="J25" s="119">
        <f t="shared" si="4"/>
        <v>3.5238845408593002E-3</v>
      </c>
    </row>
    <row r="26" spans="1:17" ht="18.75" customHeight="1" x14ac:dyDescent="0.2">
      <c r="A26" s="120" t="s">
        <v>238</v>
      </c>
      <c r="B26" s="61">
        <v>1307</v>
      </c>
      <c r="C26" s="62">
        <v>4587726</v>
      </c>
      <c r="D26" s="63">
        <v>19712.95</v>
      </c>
      <c r="E26" s="64">
        <f>C26*24.81/5000</f>
        <v>22764.296411999996</v>
      </c>
      <c r="F26" s="65">
        <v>52434.98</v>
      </c>
      <c r="G26" s="89">
        <f>SUM(D26:F26)</f>
        <v>94912.226411999989</v>
      </c>
      <c r="H26" s="95">
        <f>C26/B26</f>
        <v>3510.1193573068094</v>
      </c>
      <c r="I26" s="66">
        <f>G26/B26</f>
        <v>72.618382870696237</v>
      </c>
      <c r="J26" s="119">
        <f>D26/C26</f>
        <v>4.2968891341810742E-3</v>
      </c>
    </row>
    <row r="27" spans="1:17" ht="18.75" customHeight="1" x14ac:dyDescent="0.2">
      <c r="A27" s="60" t="s">
        <v>217</v>
      </c>
      <c r="B27" s="61">
        <v>4465</v>
      </c>
      <c r="C27" s="62">
        <v>14072522</v>
      </c>
      <c r="D27" s="63">
        <v>56976.800000000003</v>
      </c>
      <c r="E27" s="64">
        <f t="shared" si="0"/>
        <v>69827.854164000004</v>
      </c>
      <c r="F27" s="65">
        <v>51675.839999999997</v>
      </c>
      <c r="G27" s="89">
        <f t="shared" si="1"/>
        <v>178480.494164</v>
      </c>
      <c r="H27" s="95">
        <f t="shared" si="2"/>
        <v>3151.7406494960806</v>
      </c>
      <c r="I27" s="66">
        <f t="shared" si="3"/>
        <v>39.973234975139981</v>
      </c>
      <c r="J27" s="119">
        <f t="shared" si="4"/>
        <v>4.0487980761373128E-3</v>
      </c>
      <c r="K27" s="105"/>
      <c r="L27" s="105"/>
      <c r="M27" s="105"/>
    </row>
    <row r="28" spans="1:17" ht="18.75" customHeight="1" x14ac:dyDescent="0.2">
      <c r="A28" s="60" t="s">
        <v>168</v>
      </c>
      <c r="B28" s="61">
        <v>2281</v>
      </c>
      <c r="C28" s="62">
        <v>5598954</v>
      </c>
      <c r="D28" s="63">
        <v>21292.54</v>
      </c>
      <c r="E28" s="64">
        <f t="shared" si="0"/>
        <v>27782.009747999997</v>
      </c>
      <c r="F28" s="65">
        <v>54149.55</v>
      </c>
      <c r="G28" s="89">
        <f t="shared" si="1"/>
        <v>103224.09974800001</v>
      </c>
      <c r="H28" s="95">
        <f t="shared" si="2"/>
        <v>2454.6049978079791</v>
      </c>
      <c r="I28" s="66">
        <f t="shared" si="3"/>
        <v>45.253879766768968</v>
      </c>
      <c r="J28" s="119">
        <f t="shared" si="4"/>
        <v>3.8029496223758938E-3</v>
      </c>
    </row>
    <row r="29" spans="1:17" ht="18.75" customHeight="1" x14ac:dyDescent="0.2">
      <c r="A29" s="60" t="s">
        <v>126</v>
      </c>
      <c r="B29" s="61">
        <v>1161</v>
      </c>
      <c r="C29" s="62">
        <v>3462942</v>
      </c>
      <c r="D29" s="63">
        <v>13634.28</v>
      </c>
      <c r="E29" s="64">
        <f t="shared" si="0"/>
        <v>17183.118203999999</v>
      </c>
      <c r="F29" s="65">
        <v>32216.78</v>
      </c>
      <c r="G29" s="89">
        <f t="shared" si="1"/>
        <v>63034.178203999996</v>
      </c>
      <c r="H29" s="95">
        <f t="shared" si="2"/>
        <v>2982.7235142118861</v>
      </c>
      <c r="I29" s="66">
        <f t="shared" si="3"/>
        <v>54.293004482342802</v>
      </c>
      <c r="J29" s="119">
        <f t="shared" si="4"/>
        <v>3.9371955984246918E-3</v>
      </c>
    </row>
    <row r="30" spans="1:17" s="105" customFormat="1" ht="18.75" customHeight="1" x14ac:dyDescent="0.2">
      <c r="A30" s="60" t="s">
        <v>118</v>
      </c>
      <c r="B30" s="61">
        <v>1386</v>
      </c>
      <c r="C30" s="62">
        <v>4710473</v>
      </c>
      <c r="D30" s="63">
        <v>18163.189999999999</v>
      </c>
      <c r="E30" s="64">
        <f t="shared" si="0"/>
        <v>23373.367026</v>
      </c>
      <c r="F30" s="65">
        <v>52702.78</v>
      </c>
      <c r="G30" s="106">
        <f t="shared" si="1"/>
        <v>94239.337025999994</v>
      </c>
      <c r="H30" s="107">
        <f t="shared" si="2"/>
        <v>3398.6096681096683</v>
      </c>
      <c r="I30" s="108">
        <f t="shared" si="3"/>
        <v>67.993749658008653</v>
      </c>
      <c r="J30" s="121">
        <f t="shared" si="4"/>
        <v>3.8559163803719922E-3</v>
      </c>
    </row>
    <row r="31" spans="1:17" ht="18.75" customHeight="1" x14ac:dyDescent="0.2">
      <c r="A31" s="60" t="s">
        <v>127</v>
      </c>
      <c r="B31" s="61">
        <v>977</v>
      </c>
      <c r="C31" s="62">
        <v>2633331</v>
      </c>
      <c r="D31" s="63">
        <v>11057.74</v>
      </c>
      <c r="E31" s="64">
        <f t="shared" si="0"/>
        <v>13066.588422000001</v>
      </c>
      <c r="F31" s="65">
        <v>30981.45</v>
      </c>
      <c r="G31" s="89">
        <f t="shared" si="1"/>
        <v>55105.778422000003</v>
      </c>
      <c r="H31" s="95">
        <f t="shared" si="2"/>
        <v>2695.3234390992834</v>
      </c>
      <c r="I31" s="66">
        <f t="shared" si="3"/>
        <v>56.403048538382805</v>
      </c>
      <c r="J31" s="119">
        <f t="shared" si="4"/>
        <v>4.1991454929137277E-3</v>
      </c>
      <c r="K31" s="105"/>
      <c r="L31" s="105"/>
    </row>
    <row r="32" spans="1:17" ht="18.75" customHeight="1" x14ac:dyDescent="0.2">
      <c r="A32" s="60" t="s">
        <v>183</v>
      </c>
      <c r="B32" s="61">
        <v>1257</v>
      </c>
      <c r="C32" s="62">
        <v>3642183</v>
      </c>
      <c r="D32" s="63">
        <v>17629.07</v>
      </c>
      <c r="E32" s="64">
        <f t="shared" si="0"/>
        <v>18072.512045999996</v>
      </c>
      <c r="F32" s="65">
        <v>29730.29</v>
      </c>
      <c r="G32" s="89">
        <f t="shared" si="1"/>
        <v>65431.872045999997</v>
      </c>
      <c r="H32" s="95">
        <f t="shared" si="2"/>
        <v>2897.5202863961813</v>
      </c>
      <c r="I32" s="66">
        <f t="shared" si="3"/>
        <v>52.053995263325376</v>
      </c>
      <c r="J32" s="119">
        <f t="shared" si="4"/>
        <v>4.8402482796718344E-3</v>
      </c>
      <c r="K32" s="105"/>
      <c r="L32" s="105"/>
    </row>
    <row r="33" spans="1:10" ht="18.75" customHeight="1" x14ac:dyDescent="0.2">
      <c r="A33" s="60" t="s">
        <v>207</v>
      </c>
      <c r="B33" s="61">
        <v>2717</v>
      </c>
      <c r="C33" s="62">
        <v>8768163</v>
      </c>
      <c r="D33" s="63">
        <v>37108.870000000003</v>
      </c>
      <c r="E33" s="64">
        <f t="shared" ref="E33:E53" si="5">C33*24.81/5000</f>
        <v>43507.624806</v>
      </c>
      <c r="F33" s="65">
        <v>40515.599999999999</v>
      </c>
      <c r="G33" s="89">
        <f t="shared" ref="G33:G53" si="6">SUM(D33:F33)</f>
        <v>121132.09480600001</v>
      </c>
      <c r="H33" s="95">
        <f t="shared" ref="H33:H53" si="7">C33/B33</f>
        <v>3227.1486934118511</v>
      </c>
      <c r="I33" s="66">
        <f t="shared" ref="I33:I53" si="8">G33/B33</f>
        <v>44.583030845049691</v>
      </c>
      <c r="J33" s="119">
        <f t="shared" ref="J33:J53" si="9">D33/C33</f>
        <v>4.2322285751302752E-3</v>
      </c>
    </row>
    <row r="34" spans="1:10" ht="18.75" customHeight="1" x14ac:dyDescent="0.2">
      <c r="A34" s="60" t="s">
        <v>246</v>
      </c>
      <c r="B34" s="61">
        <v>12693</v>
      </c>
      <c r="C34" s="62">
        <v>21207602</v>
      </c>
      <c r="D34" s="63">
        <v>70817.27</v>
      </c>
      <c r="E34" s="64">
        <f t="shared" si="5"/>
        <v>105232.12112399998</v>
      </c>
      <c r="F34" s="65">
        <v>81285.98</v>
      </c>
      <c r="G34" s="89">
        <f t="shared" si="6"/>
        <v>257335.371124</v>
      </c>
      <c r="H34" s="95">
        <f t="shared" si="7"/>
        <v>1670.8108406208146</v>
      </c>
      <c r="I34" s="66">
        <f t="shared" si="8"/>
        <v>20.273802184196015</v>
      </c>
      <c r="J34" s="119">
        <f t="shared" si="9"/>
        <v>3.3392398631396421E-3</v>
      </c>
    </row>
    <row r="35" spans="1:10" ht="18.75" customHeight="1" x14ac:dyDescent="0.2">
      <c r="A35" s="60" t="s">
        <v>128</v>
      </c>
      <c r="B35" s="61">
        <v>2784</v>
      </c>
      <c r="C35" s="62">
        <v>5712285</v>
      </c>
      <c r="D35" s="63">
        <v>24670.15</v>
      </c>
      <c r="E35" s="64">
        <f t="shared" si="5"/>
        <v>28344.35817</v>
      </c>
      <c r="F35" s="65">
        <v>52303.44</v>
      </c>
      <c r="G35" s="89">
        <f t="shared" si="6"/>
        <v>105317.94817</v>
      </c>
      <c r="H35" s="95">
        <f t="shared" si="7"/>
        <v>2051.8265086206898</v>
      </c>
      <c r="I35" s="66">
        <f t="shared" si="8"/>
        <v>37.829722762212647</v>
      </c>
      <c r="J35" s="119">
        <f t="shared" si="9"/>
        <v>4.3187883657765675E-3</v>
      </c>
    </row>
    <row r="36" spans="1:10" ht="18.75" customHeight="1" x14ac:dyDescent="0.2">
      <c r="A36" s="60" t="s">
        <v>176</v>
      </c>
      <c r="B36" s="61">
        <v>4423</v>
      </c>
      <c r="C36" s="62">
        <v>12032254</v>
      </c>
      <c r="D36" s="63">
        <v>51983.77</v>
      </c>
      <c r="E36" s="64">
        <f t="shared" si="5"/>
        <v>59704.044348000003</v>
      </c>
      <c r="F36" s="65">
        <v>90198.49</v>
      </c>
      <c r="G36" s="89">
        <f t="shared" si="6"/>
        <v>201886.30434800001</v>
      </c>
      <c r="H36" s="95">
        <f t="shared" si="7"/>
        <v>2720.3829979651819</v>
      </c>
      <c r="I36" s="66">
        <f t="shared" si="8"/>
        <v>45.644653933529277</v>
      </c>
      <c r="J36" s="119">
        <f t="shared" si="9"/>
        <v>4.3203684031271278E-3</v>
      </c>
    </row>
    <row r="37" spans="1:10" ht="18.75" customHeight="1" x14ac:dyDescent="0.2">
      <c r="A37" s="60" t="s">
        <v>184</v>
      </c>
      <c r="B37" s="61">
        <v>4257</v>
      </c>
      <c r="C37" s="62">
        <v>11677358</v>
      </c>
      <c r="D37" s="63">
        <v>47740.91</v>
      </c>
      <c r="E37" s="64">
        <f t="shared" si="5"/>
        <v>57943.050395999991</v>
      </c>
      <c r="F37" s="65">
        <v>112755.66</v>
      </c>
      <c r="G37" s="89">
        <f t="shared" si="6"/>
        <v>218439.62039599998</v>
      </c>
      <c r="H37" s="95">
        <f t="shared" si="7"/>
        <v>2743.0956072351423</v>
      </c>
      <c r="I37" s="66">
        <f t="shared" si="8"/>
        <v>51.313042141414137</v>
      </c>
      <c r="J37" s="119">
        <f t="shared" si="9"/>
        <v>4.0883314530564194E-3</v>
      </c>
    </row>
    <row r="38" spans="1:10" ht="18.75" customHeight="1" x14ac:dyDescent="0.2">
      <c r="A38" s="60" t="s">
        <v>199</v>
      </c>
      <c r="B38" s="61">
        <v>1285</v>
      </c>
      <c r="C38" s="62">
        <v>3998418</v>
      </c>
      <c r="D38" s="63">
        <v>18190.13</v>
      </c>
      <c r="E38" s="64">
        <f t="shared" si="5"/>
        <v>19840.150116000001</v>
      </c>
      <c r="F38" s="65">
        <v>36116.26</v>
      </c>
      <c r="G38" s="89">
        <f t="shared" si="6"/>
        <v>74146.540116000004</v>
      </c>
      <c r="H38" s="95">
        <f t="shared" si="7"/>
        <v>3111.6093385214008</v>
      </c>
      <c r="I38" s="66">
        <f t="shared" si="8"/>
        <v>57.70158763891051</v>
      </c>
      <c r="J38" s="119">
        <f t="shared" si="9"/>
        <v>4.5493317607113613E-3</v>
      </c>
    </row>
    <row r="39" spans="1:10" ht="18.75" customHeight="1" x14ac:dyDescent="0.2">
      <c r="A39" s="60" t="s">
        <v>164</v>
      </c>
      <c r="B39" s="61">
        <v>1736</v>
      </c>
      <c r="C39" s="62">
        <v>3682810</v>
      </c>
      <c r="D39" s="63">
        <v>16259.67</v>
      </c>
      <c r="E39" s="64">
        <f t="shared" si="5"/>
        <v>18274.103219999997</v>
      </c>
      <c r="F39" s="65">
        <v>32777</v>
      </c>
      <c r="G39" s="89">
        <f t="shared" si="6"/>
        <v>67310.773220000003</v>
      </c>
      <c r="H39" s="95">
        <f t="shared" si="7"/>
        <v>2121.4343317972352</v>
      </c>
      <c r="I39" s="66">
        <f t="shared" si="8"/>
        <v>38.773486877880188</v>
      </c>
      <c r="J39" s="119">
        <f t="shared" si="9"/>
        <v>4.4150173373049386E-3</v>
      </c>
    </row>
    <row r="40" spans="1:10" ht="18.75" customHeight="1" x14ac:dyDescent="0.2">
      <c r="A40" s="60" t="s">
        <v>119</v>
      </c>
      <c r="B40" s="61">
        <v>334</v>
      </c>
      <c r="C40" s="62">
        <v>932699</v>
      </c>
      <c r="D40" s="63">
        <v>4822.05</v>
      </c>
      <c r="E40" s="64">
        <f t="shared" si="5"/>
        <v>4628.0524379999997</v>
      </c>
      <c r="F40" s="65">
        <v>11296.79</v>
      </c>
      <c r="G40" s="89">
        <f t="shared" si="6"/>
        <v>20746.892438000003</v>
      </c>
      <c r="H40" s="95">
        <f t="shared" si="7"/>
        <v>2792.5119760479042</v>
      </c>
      <c r="I40" s="66">
        <f t="shared" si="8"/>
        <v>62.116444425149709</v>
      </c>
      <c r="J40" s="119">
        <f t="shared" si="9"/>
        <v>5.1699958936377117E-3</v>
      </c>
    </row>
    <row r="41" spans="1:10" ht="18.75" customHeight="1" x14ac:dyDescent="0.2">
      <c r="A41" s="60" t="s">
        <v>218</v>
      </c>
      <c r="B41" s="61">
        <v>534</v>
      </c>
      <c r="C41" s="62">
        <v>1253766</v>
      </c>
      <c r="D41" s="63">
        <v>5176.55</v>
      </c>
      <c r="E41" s="64">
        <f t="shared" si="5"/>
        <v>6221.1868919999997</v>
      </c>
      <c r="F41" s="65">
        <v>17879.78</v>
      </c>
      <c r="G41" s="89">
        <f t="shared" si="6"/>
        <v>29277.516892</v>
      </c>
      <c r="H41" s="95">
        <f t="shared" si="7"/>
        <v>2347.8764044943819</v>
      </c>
      <c r="I41" s="66">
        <f t="shared" si="8"/>
        <v>54.826810659176026</v>
      </c>
      <c r="J41" s="119">
        <f t="shared" si="9"/>
        <v>4.1288007491031026E-3</v>
      </c>
    </row>
    <row r="42" spans="1:10" ht="18.75" customHeight="1" x14ac:dyDescent="0.2">
      <c r="A42" s="60" t="s">
        <v>201</v>
      </c>
      <c r="B42" s="61">
        <v>1232</v>
      </c>
      <c r="C42" s="62">
        <v>2533171</v>
      </c>
      <c r="D42" s="71">
        <v>8670.99</v>
      </c>
      <c r="E42" s="64">
        <f t="shared" si="5"/>
        <v>12569.594502</v>
      </c>
      <c r="F42" s="65">
        <v>28270.86</v>
      </c>
      <c r="G42" s="89">
        <f t="shared" si="6"/>
        <v>49511.444501999998</v>
      </c>
      <c r="H42" s="95">
        <f t="shared" si="7"/>
        <v>2056.1452922077924</v>
      </c>
      <c r="I42" s="66">
        <f t="shared" si="8"/>
        <v>40.187860797077924</v>
      </c>
      <c r="J42" s="119">
        <f t="shared" si="9"/>
        <v>3.4229785513887534E-3</v>
      </c>
    </row>
    <row r="43" spans="1:10" ht="18.75" customHeight="1" x14ac:dyDescent="0.2">
      <c r="A43" s="60" t="s">
        <v>236</v>
      </c>
      <c r="B43" s="61">
        <v>106</v>
      </c>
      <c r="C43" s="73">
        <v>185585</v>
      </c>
      <c r="D43" s="64">
        <v>723.78</v>
      </c>
      <c r="E43" s="64">
        <f t="shared" si="5"/>
        <v>920.87276999999995</v>
      </c>
      <c r="F43" s="65">
        <v>1726.35</v>
      </c>
      <c r="G43" s="89">
        <f t="shared" si="6"/>
        <v>3371.0027700000001</v>
      </c>
      <c r="H43" s="95">
        <f t="shared" si="7"/>
        <v>1750.8018867924529</v>
      </c>
      <c r="I43" s="66">
        <f t="shared" si="8"/>
        <v>31.801912924528303</v>
      </c>
      <c r="J43" s="119">
        <f t="shared" si="9"/>
        <v>3.899991917450225E-3</v>
      </c>
    </row>
    <row r="44" spans="1:10" ht="18.75" customHeight="1" x14ac:dyDescent="0.2">
      <c r="A44" s="60" t="s">
        <v>70</v>
      </c>
      <c r="B44" s="61">
        <v>289</v>
      </c>
      <c r="C44" s="62">
        <v>283329</v>
      </c>
      <c r="D44" s="110">
        <v>1105</v>
      </c>
      <c r="E44" s="64">
        <f t="shared" si="5"/>
        <v>1405.8784979999998</v>
      </c>
      <c r="F44" s="65">
        <v>4983.7700000000004</v>
      </c>
      <c r="G44" s="89">
        <f t="shared" si="6"/>
        <v>7494.6484980000005</v>
      </c>
      <c r="H44" s="95">
        <f t="shared" si="7"/>
        <v>980.37716262975778</v>
      </c>
      <c r="I44" s="66">
        <f t="shared" si="8"/>
        <v>25.93303978546713</v>
      </c>
      <c r="J44" s="119">
        <f t="shared" si="9"/>
        <v>3.9000596479710865E-3</v>
      </c>
    </row>
    <row r="45" spans="1:10" ht="18.75" customHeight="1" x14ac:dyDescent="0.2">
      <c r="A45" s="60" t="s">
        <v>190</v>
      </c>
      <c r="B45" s="61">
        <v>387</v>
      </c>
      <c r="C45" s="75">
        <v>437009</v>
      </c>
      <c r="D45" s="74">
        <v>1940.72</v>
      </c>
      <c r="E45" s="64">
        <f t="shared" si="5"/>
        <v>2168.438658</v>
      </c>
      <c r="F45" s="65">
        <v>4479.05</v>
      </c>
      <c r="G45" s="89">
        <f t="shared" si="6"/>
        <v>8588.2086579999996</v>
      </c>
      <c r="H45" s="95">
        <f t="shared" si="7"/>
        <v>1129.2222222222222</v>
      </c>
      <c r="I45" s="66">
        <f t="shared" si="8"/>
        <v>22.191753638242893</v>
      </c>
      <c r="J45" s="119">
        <f t="shared" si="9"/>
        <v>4.4409154044882373E-3</v>
      </c>
    </row>
    <row r="46" spans="1:10" ht="18.75" customHeight="1" x14ac:dyDescent="0.2">
      <c r="A46" s="60" t="s">
        <v>220</v>
      </c>
      <c r="B46" s="61">
        <v>2245</v>
      </c>
      <c r="C46" s="62">
        <v>4509841</v>
      </c>
      <c r="D46" s="63">
        <v>18741.13</v>
      </c>
      <c r="E46" s="64">
        <f t="shared" si="5"/>
        <v>22377.831041999998</v>
      </c>
      <c r="F46" s="65">
        <v>55248.88</v>
      </c>
      <c r="G46" s="89">
        <f t="shared" si="6"/>
        <v>96367.841041999985</v>
      </c>
      <c r="H46" s="95">
        <f t="shared" si="7"/>
        <v>2008.8378619153675</v>
      </c>
      <c r="I46" s="66">
        <f t="shared" si="8"/>
        <v>42.925541666815135</v>
      </c>
      <c r="J46" s="119">
        <f t="shared" si="9"/>
        <v>4.1556077032427535E-3</v>
      </c>
    </row>
    <row r="47" spans="1:10" ht="18.75" customHeight="1" x14ac:dyDescent="0.2">
      <c r="A47" s="60" t="s">
        <v>222</v>
      </c>
      <c r="B47" s="61">
        <v>1476</v>
      </c>
      <c r="C47" s="62">
        <v>4434684</v>
      </c>
      <c r="D47" s="63">
        <v>20077.86</v>
      </c>
      <c r="E47" s="64">
        <f t="shared" si="5"/>
        <v>22004.902007999997</v>
      </c>
      <c r="F47" s="65">
        <v>59259.1</v>
      </c>
      <c r="G47" s="89">
        <f t="shared" si="6"/>
        <v>101341.862008</v>
      </c>
      <c r="H47" s="95">
        <f t="shared" si="7"/>
        <v>3004.5284552845528</v>
      </c>
      <c r="I47" s="66">
        <f t="shared" si="8"/>
        <v>68.659798108401077</v>
      </c>
      <c r="J47" s="119">
        <f t="shared" si="9"/>
        <v>4.5274612576679651E-3</v>
      </c>
    </row>
    <row r="48" spans="1:10" ht="18.75" customHeight="1" x14ac:dyDescent="0.2">
      <c r="A48" s="60" t="s">
        <v>224</v>
      </c>
      <c r="B48" s="61">
        <v>3405</v>
      </c>
      <c r="C48" s="62">
        <v>7017872</v>
      </c>
      <c r="D48" s="63">
        <v>35825.839999999997</v>
      </c>
      <c r="E48" s="64">
        <f t="shared" si="5"/>
        <v>34822.680864000002</v>
      </c>
      <c r="F48" s="65">
        <v>70339.78</v>
      </c>
      <c r="G48" s="89">
        <f t="shared" si="6"/>
        <v>140988.30086399999</v>
      </c>
      <c r="H48" s="95">
        <f t="shared" si="7"/>
        <v>2061.0490455212921</v>
      </c>
      <c r="I48" s="66">
        <f t="shared" si="8"/>
        <v>41.406255760352423</v>
      </c>
      <c r="J48" s="119">
        <f t="shared" si="9"/>
        <v>5.1049434928422746E-3</v>
      </c>
    </row>
    <row r="49" spans="1:17" ht="18.75" customHeight="1" x14ac:dyDescent="0.2">
      <c r="A49" s="60" t="s">
        <v>225</v>
      </c>
      <c r="B49" s="61">
        <v>564</v>
      </c>
      <c r="C49" s="62">
        <v>1090450</v>
      </c>
      <c r="D49" s="63">
        <v>4854.76</v>
      </c>
      <c r="E49" s="64">
        <f t="shared" si="5"/>
        <v>5410.8128999999999</v>
      </c>
      <c r="F49" s="65">
        <v>13714.83</v>
      </c>
      <c r="G49" s="89">
        <f t="shared" si="6"/>
        <v>23980.402900000001</v>
      </c>
      <c r="H49" s="95">
        <f t="shared" si="7"/>
        <v>1933.4219858156027</v>
      </c>
      <c r="I49" s="66">
        <f t="shared" si="8"/>
        <v>42.51844485815603</v>
      </c>
      <c r="J49" s="119">
        <f t="shared" si="9"/>
        <v>4.4520702462286215E-3</v>
      </c>
    </row>
    <row r="50" spans="1:17" ht="18.75" customHeight="1" x14ac:dyDescent="0.2">
      <c r="A50" s="60" t="s">
        <v>226</v>
      </c>
      <c r="B50" s="61">
        <v>2690</v>
      </c>
      <c r="C50" s="62">
        <v>8198915</v>
      </c>
      <c r="D50" s="63">
        <v>33268.49</v>
      </c>
      <c r="E50" s="64">
        <f t="shared" si="5"/>
        <v>40683.016229999994</v>
      </c>
      <c r="F50" s="65">
        <v>70759.72</v>
      </c>
      <c r="G50" s="89">
        <f t="shared" si="6"/>
        <v>144711.22623</v>
      </c>
      <c r="H50" s="95">
        <f t="shared" si="7"/>
        <v>3047.9237918215613</v>
      </c>
      <c r="I50" s="66">
        <f t="shared" si="8"/>
        <v>53.79599488104089</v>
      </c>
      <c r="J50" s="119">
        <f t="shared" si="9"/>
        <v>4.0576698258245145E-3</v>
      </c>
    </row>
    <row r="51" spans="1:17" ht="18.75" customHeight="1" x14ac:dyDescent="0.2">
      <c r="A51" s="60" t="s">
        <v>228</v>
      </c>
      <c r="B51" s="61">
        <v>2941</v>
      </c>
      <c r="C51" s="62">
        <v>6716677</v>
      </c>
      <c r="D51" s="63">
        <v>26725.78</v>
      </c>
      <c r="E51" s="64">
        <f t="shared" si="5"/>
        <v>33328.151274000003</v>
      </c>
      <c r="F51" s="65">
        <v>62796.69</v>
      </c>
      <c r="G51" s="89">
        <f t="shared" si="6"/>
        <v>122850.621274</v>
      </c>
      <c r="H51" s="95">
        <f t="shared" si="7"/>
        <v>2283.8072084325058</v>
      </c>
      <c r="I51" s="66">
        <f t="shared" si="8"/>
        <v>41.771717536212172</v>
      </c>
      <c r="J51" s="119">
        <f t="shared" si="9"/>
        <v>3.9790181960514103E-3</v>
      </c>
    </row>
    <row r="52" spans="1:17" ht="18.75" customHeight="1" x14ac:dyDescent="0.2">
      <c r="A52" s="60" t="s">
        <v>230</v>
      </c>
      <c r="B52" s="61">
        <v>1364</v>
      </c>
      <c r="C52" s="62">
        <v>3852246</v>
      </c>
      <c r="D52" s="63">
        <v>16773.64</v>
      </c>
      <c r="E52" s="64">
        <f t="shared" si="5"/>
        <v>19114.844652</v>
      </c>
      <c r="F52" s="65">
        <v>41282.370000000003</v>
      </c>
      <c r="G52" s="89">
        <f t="shared" si="6"/>
        <v>77170.854652000009</v>
      </c>
      <c r="H52" s="95">
        <f t="shared" si="7"/>
        <v>2824.2272727272725</v>
      </c>
      <c r="I52" s="66">
        <f t="shared" si="8"/>
        <v>56.576872912023468</v>
      </c>
      <c r="J52" s="119">
        <f t="shared" si="9"/>
        <v>4.3542494430521828E-3</v>
      </c>
    </row>
    <row r="53" spans="1:17" s="105" customFormat="1" ht="18.75" customHeight="1" x14ac:dyDescent="0.2">
      <c r="A53" s="60" t="s">
        <v>231</v>
      </c>
      <c r="B53" s="61">
        <v>1590</v>
      </c>
      <c r="C53" s="62">
        <v>4062472</v>
      </c>
      <c r="D53" s="63">
        <v>18633.91</v>
      </c>
      <c r="E53" s="64">
        <f t="shared" si="5"/>
        <v>20157.986063999997</v>
      </c>
      <c r="F53" s="65">
        <v>28204.63</v>
      </c>
      <c r="G53" s="106">
        <f t="shared" si="6"/>
        <v>66996.526064000005</v>
      </c>
      <c r="H53" s="107">
        <f t="shared" si="7"/>
        <v>2555.0138364779873</v>
      </c>
      <c r="I53" s="108">
        <f t="shared" si="8"/>
        <v>42.136179914465409</v>
      </c>
      <c r="J53" s="121">
        <f t="shared" si="9"/>
        <v>4.5868402292988109E-3</v>
      </c>
    </row>
    <row r="54" spans="1:17" s="105" customFormat="1" ht="18.75" customHeight="1" x14ac:dyDescent="0.2">
      <c r="A54" s="60" t="s">
        <v>233</v>
      </c>
      <c r="B54" s="61">
        <v>3396</v>
      </c>
      <c r="C54" s="62">
        <v>7102711</v>
      </c>
      <c r="D54" s="63">
        <v>31507.57</v>
      </c>
      <c r="E54" s="64">
        <f t="shared" ref="E54:E68" si="10">C54*24.81/5000</f>
        <v>35243.651981999996</v>
      </c>
      <c r="F54" s="65">
        <v>78602.23</v>
      </c>
      <c r="G54" s="106">
        <f t="shared" ref="G54:G68" si="11">SUM(D54:F54)</f>
        <v>145353.45198199997</v>
      </c>
      <c r="H54" s="107">
        <f t="shared" ref="H54:H68" si="12">C54/B54</f>
        <v>2091.4932273262662</v>
      </c>
      <c r="I54" s="108">
        <f t="shared" ref="I54:I68" si="13">G54/B54</f>
        <v>42.801369841578321</v>
      </c>
      <c r="J54" s="121">
        <f t="shared" ref="J54:J68" si="14">D54/C54</f>
        <v>4.4359921162496971E-3</v>
      </c>
    </row>
    <row r="55" spans="1:17" ht="18.75" customHeight="1" x14ac:dyDescent="0.2">
      <c r="A55" s="60" t="s">
        <v>234</v>
      </c>
      <c r="B55" s="61">
        <v>1268</v>
      </c>
      <c r="C55" s="62">
        <v>3168563</v>
      </c>
      <c r="D55" s="63">
        <v>14731.41</v>
      </c>
      <c r="E55" s="64">
        <f t="shared" si="10"/>
        <v>15722.409606000001</v>
      </c>
      <c r="F55" s="65">
        <v>28382.77</v>
      </c>
      <c r="G55" s="89">
        <f t="shared" si="11"/>
        <v>58836.589606000001</v>
      </c>
      <c r="H55" s="95">
        <f t="shared" si="12"/>
        <v>2498.866719242902</v>
      </c>
      <c r="I55" s="66">
        <f t="shared" si="13"/>
        <v>46.401095903785489</v>
      </c>
      <c r="J55" s="119">
        <f t="shared" si="14"/>
        <v>4.6492400498270034E-3</v>
      </c>
    </row>
    <row r="56" spans="1:17" ht="18.75" customHeight="1" x14ac:dyDescent="0.2">
      <c r="A56" s="60" t="s">
        <v>235</v>
      </c>
      <c r="B56" s="61">
        <v>1217</v>
      </c>
      <c r="C56" s="62">
        <v>3311681</v>
      </c>
      <c r="D56" s="63">
        <v>12524.61</v>
      </c>
      <c r="E56" s="64">
        <f t="shared" si="10"/>
        <v>16432.561121999999</v>
      </c>
      <c r="F56" s="65">
        <v>28130.01</v>
      </c>
      <c r="G56" s="89">
        <f t="shared" si="11"/>
        <v>57087.181121999995</v>
      </c>
      <c r="H56" s="95">
        <f t="shared" si="12"/>
        <v>2721.1840591618734</v>
      </c>
      <c r="I56" s="66">
        <f t="shared" si="13"/>
        <v>46.908119245686109</v>
      </c>
      <c r="J56" s="119">
        <f t="shared" si="14"/>
        <v>3.7819494087745773E-3</v>
      </c>
    </row>
    <row r="57" spans="1:17" ht="18.75" customHeight="1" x14ac:dyDescent="0.2">
      <c r="A57" s="60" t="s">
        <v>186</v>
      </c>
      <c r="B57" s="61">
        <v>1725</v>
      </c>
      <c r="C57" s="109">
        <v>4402502</v>
      </c>
      <c r="D57" s="74">
        <v>18684.11</v>
      </c>
      <c r="E57" s="64">
        <f t="shared" si="10"/>
        <v>21845.214923999996</v>
      </c>
      <c r="F57" s="65">
        <v>44333.06</v>
      </c>
      <c r="G57" s="89">
        <f t="shared" si="11"/>
        <v>84862.384923999998</v>
      </c>
      <c r="H57" s="95">
        <f t="shared" si="12"/>
        <v>2552.1750724637682</v>
      </c>
      <c r="I57" s="66">
        <f t="shared" si="13"/>
        <v>49.195585463188408</v>
      </c>
      <c r="J57" s="119">
        <f t="shared" si="14"/>
        <v>4.2439753576489006E-3</v>
      </c>
    </row>
    <row r="58" spans="1:17" s="105" customFormat="1" ht="18.75" customHeight="1" x14ac:dyDescent="0.2">
      <c r="A58" s="120" t="s">
        <v>187</v>
      </c>
      <c r="B58" s="61">
        <v>2496</v>
      </c>
      <c r="C58" s="73">
        <v>5563445</v>
      </c>
      <c r="D58" s="74">
        <v>21676.19</v>
      </c>
      <c r="E58" s="64">
        <f t="shared" si="10"/>
        <v>27605.814089999996</v>
      </c>
      <c r="F58" s="65">
        <v>48425.74</v>
      </c>
      <c r="G58" s="106">
        <f t="shared" si="11"/>
        <v>97707.744089999993</v>
      </c>
      <c r="H58" s="107">
        <f t="shared" si="12"/>
        <v>2228.944310897436</v>
      </c>
      <c r="I58" s="108">
        <f t="shared" si="13"/>
        <v>39.145730805288458</v>
      </c>
      <c r="J58" s="121">
        <f t="shared" si="14"/>
        <v>3.8961812330309724E-3</v>
      </c>
    </row>
    <row r="59" spans="1:17" ht="18.75" customHeight="1" x14ac:dyDescent="0.2">
      <c r="A59" s="60" t="s">
        <v>188</v>
      </c>
      <c r="B59" s="61">
        <v>939</v>
      </c>
      <c r="C59" s="73">
        <v>2271975</v>
      </c>
      <c r="D59" s="74">
        <v>11617.22</v>
      </c>
      <c r="E59" s="64">
        <f t="shared" si="10"/>
        <v>11273.53995</v>
      </c>
      <c r="F59" s="65">
        <v>32367.38</v>
      </c>
      <c r="G59" s="89">
        <f t="shared" si="11"/>
        <v>55258.139949999997</v>
      </c>
      <c r="H59" s="95">
        <f t="shared" si="12"/>
        <v>2419.5686900958467</v>
      </c>
      <c r="I59" s="66">
        <f t="shared" si="13"/>
        <v>58.847859371671987</v>
      </c>
      <c r="J59" s="119">
        <f t="shared" si="14"/>
        <v>5.1132692921356969E-3</v>
      </c>
      <c r="K59" s="105"/>
      <c r="L59" s="105"/>
      <c r="M59" s="105"/>
    </row>
    <row r="60" spans="1:17" ht="18.75" customHeight="1" x14ac:dyDescent="0.2">
      <c r="A60" s="60" t="s">
        <v>171</v>
      </c>
      <c r="B60" s="61">
        <v>2946</v>
      </c>
      <c r="C60" s="73">
        <v>7117906</v>
      </c>
      <c r="D60" s="74">
        <v>24187.27</v>
      </c>
      <c r="E60" s="64">
        <f t="shared" si="10"/>
        <v>35319.049571999996</v>
      </c>
      <c r="F60" s="65">
        <v>72433.33</v>
      </c>
      <c r="G60" s="89">
        <f t="shared" si="11"/>
        <v>131939.64957199999</v>
      </c>
      <c r="H60" s="95">
        <f t="shared" si="12"/>
        <v>2416.1255940257979</v>
      </c>
      <c r="I60" s="66">
        <f t="shared" si="13"/>
        <v>44.786031762389676</v>
      </c>
      <c r="J60" s="119">
        <f t="shared" si="14"/>
        <v>3.3980878646051242E-3</v>
      </c>
    </row>
    <row r="61" spans="1:17" s="105" customFormat="1" ht="18.75" customHeight="1" x14ac:dyDescent="0.2">
      <c r="A61" s="60" t="s">
        <v>172</v>
      </c>
      <c r="B61" s="61">
        <v>2371</v>
      </c>
      <c r="C61" s="73">
        <v>6774354</v>
      </c>
      <c r="D61" s="74">
        <v>24948.54</v>
      </c>
      <c r="E61" s="64">
        <f t="shared" si="10"/>
        <v>33614.344547999994</v>
      </c>
      <c r="F61" s="65">
        <v>59014</v>
      </c>
      <c r="G61" s="106">
        <f t="shared" si="11"/>
        <v>117576.884548</v>
      </c>
      <c r="H61" s="107">
        <f t="shared" si="12"/>
        <v>2857.171657528469</v>
      </c>
      <c r="I61" s="108">
        <f t="shared" si="13"/>
        <v>49.589575937579085</v>
      </c>
      <c r="J61" s="121">
        <f t="shared" si="14"/>
        <v>3.6827924847151481E-3</v>
      </c>
    </row>
    <row r="62" spans="1:17" ht="18.75" customHeight="1" x14ac:dyDescent="0.2">
      <c r="A62" s="60" t="s">
        <v>173</v>
      </c>
      <c r="B62" s="61">
        <v>1745</v>
      </c>
      <c r="C62" s="73">
        <v>3970573</v>
      </c>
      <c r="D62" s="74">
        <v>15345.24</v>
      </c>
      <c r="E62" s="64">
        <f t="shared" si="10"/>
        <v>19701.983226</v>
      </c>
      <c r="F62" s="65">
        <v>39850.620000000003</v>
      </c>
      <c r="G62" s="89">
        <f t="shared" si="11"/>
        <v>74897.843225999997</v>
      </c>
      <c r="H62" s="95">
        <f t="shared" si="12"/>
        <v>2275.4</v>
      </c>
      <c r="I62" s="66">
        <f t="shared" si="13"/>
        <v>42.92140012951289</v>
      </c>
      <c r="J62" s="119">
        <f t="shared" si="14"/>
        <v>3.8647419402690745E-3</v>
      </c>
    </row>
    <row r="63" spans="1:17" ht="18.75" customHeight="1" x14ac:dyDescent="0.2">
      <c r="A63" s="60" t="s">
        <v>120</v>
      </c>
      <c r="B63" s="61">
        <v>1636</v>
      </c>
      <c r="C63" s="73">
        <v>4276907</v>
      </c>
      <c r="D63" s="74">
        <v>15400.37</v>
      </c>
      <c r="E63" s="64">
        <f t="shared" si="10"/>
        <v>21222.012534000001</v>
      </c>
      <c r="F63" s="65">
        <v>53798.89</v>
      </c>
      <c r="G63" s="89">
        <f t="shared" si="11"/>
        <v>90421.272534000003</v>
      </c>
      <c r="H63" s="95">
        <f t="shared" si="12"/>
        <v>2614.2463325183376</v>
      </c>
      <c r="I63" s="66">
        <f t="shared" si="13"/>
        <v>55.26972648777506</v>
      </c>
      <c r="J63" s="119">
        <f t="shared" si="14"/>
        <v>3.6008194707062837E-3</v>
      </c>
    </row>
    <row r="64" spans="1:17" ht="18.75" customHeight="1" x14ac:dyDescent="0.2">
      <c r="A64" s="60" t="s">
        <v>45</v>
      </c>
      <c r="B64" s="61">
        <v>464</v>
      </c>
      <c r="C64" s="73">
        <v>1418106</v>
      </c>
      <c r="D64" s="74">
        <v>6889.6</v>
      </c>
      <c r="E64" s="64">
        <f t="shared" si="10"/>
        <v>7036.6419719999994</v>
      </c>
      <c r="F64" s="65">
        <v>16913.04</v>
      </c>
      <c r="G64" s="89">
        <f t="shared" si="11"/>
        <v>30839.281972000001</v>
      </c>
      <c r="H64" s="95">
        <f t="shared" si="12"/>
        <v>3056.2629310344828</v>
      </c>
      <c r="I64" s="66">
        <f t="shared" si="13"/>
        <v>66.46396976724138</v>
      </c>
      <c r="J64" s="119">
        <f t="shared" si="14"/>
        <v>4.8583110148324596E-3</v>
      </c>
      <c r="K64" s="105"/>
      <c r="L64" s="105"/>
      <c r="M64" s="105"/>
      <c r="N64" s="105"/>
      <c r="O64" s="105"/>
      <c r="P64" s="105"/>
      <c r="Q64" s="105"/>
    </row>
    <row r="65" spans="1:12" ht="18.75" customHeight="1" x14ac:dyDescent="0.2">
      <c r="A65" s="60" t="s">
        <v>134</v>
      </c>
      <c r="B65" s="61">
        <v>190</v>
      </c>
      <c r="C65" s="73">
        <v>303525</v>
      </c>
      <c r="D65" s="74">
        <v>1238.43</v>
      </c>
      <c r="E65" s="64">
        <f t="shared" si="10"/>
        <v>1506.09105</v>
      </c>
      <c r="F65" s="65">
        <v>3002.5</v>
      </c>
      <c r="G65" s="89">
        <f t="shared" si="11"/>
        <v>5747.0210500000003</v>
      </c>
      <c r="H65" s="95">
        <f t="shared" si="12"/>
        <v>1597.5</v>
      </c>
      <c r="I65" s="66">
        <f t="shared" si="13"/>
        <v>30.247479210526318</v>
      </c>
      <c r="J65" s="119">
        <f t="shared" si="14"/>
        <v>4.0801581418334568E-3</v>
      </c>
    </row>
    <row r="66" spans="1:12" ht="18.75" customHeight="1" x14ac:dyDescent="0.2">
      <c r="A66" s="120" t="s">
        <v>250</v>
      </c>
      <c r="B66" s="61">
        <v>4</v>
      </c>
      <c r="C66" s="73">
        <v>35798</v>
      </c>
      <c r="D66" s="74">
        <v>157.87</v>
      </c>
      <c r="E66" s="64">
        <f>C66*24.81/5000</f>
        <v>177.62967599999999</v>
      </c>
      <c r="F66" s="65">
        <v>0</v>
      </c>
      <c r="G66" s="89">
        <f>SUM(D66:F66)</f>
        <v>335.49967600000002</v>
      </c>
      <c r="J66" s="119">
        <f>D66/C66</f>
        <v>4.4100229063076153E-3</v>
      </c>
    </row>
    <row r="67" spans="1:12" ht="18.75" customHeight="1" x14ac:dyDescent="0.2">
      <c r="A67" s="60" t="s">
        <v>131</v>
      </c>
      <c r="B67" s="61">
        <v>424</v>
      </c>
      <c r="C67" s="75">
        <v>900958</v>
      </c>
      <c r="D67" s="74">
        <v>4330.21</v>
      </c>
      <c r="E67" s="64">
        <f t="shared" si="10"/>
        <v>4470.5535959999997</v>
      </c>
      <c r="F67" s="65">
        <v>7537.88</v>
      </c>
      <c r="G67" s="89">
        <f t="shared" si="11"/>
        <v>16338.643596000002</v>
      </c>
      <c r="H67" s="95">
        <f t="shared" si="12"/>
        <v>2124.9009433962265</v>
      </c>
      <c r="I67" s="66">
        <f t="shared" si="13"/>
        <v>38.534536783018872</v>
      </c>
      <c r="J67" s="119">
        <f t="shared" si="14"/>
        <v>4.8062284812388587E-3</v>
      </c>
    </row>
    <row r="68" spans="1:12" ht="18.75" customHeight="1" x14ac:dyDescent="0.2">
      <c r="A68" s="60" t="s">
        <v>132</v>
      </c>
      <c r="B68" s="61">
        <v>3200</v>
      </c>
      <c r="C68" s="73">
        <v>5302118</v>
      </c>
      <c r="D68" s="74">
        <v>25896.49</v>
      </c>
      <c r="E68" s="64">
        <f t="shared" si="10"/>
        <v>26309.109516</v>
      </c>
      <c r="F68" s="65">
        <v>64793.43</v>
      </c>
      <c r="G68" s="89">
        <f t="shared" si="11"/>
        <v>116999.02951600001</v>
      </c>
      <c r="H68" s="95">
        <f t="shared" si="12"/>
        <v>1656.911875</v>
      </c>
      <c r="I68" s="66">
        <f t="shared" si="13"/>
        <v>36.562196723750006</v>
      </c>
      <c r="J68" s="119">
        <f t="shared" si="14"/>
        <v>4.8841783604212504E-3</v>
      </c>
    </row>
    <row r="69" spans="1:12" s="16" customFormat="1" ht="18.75" customHeight="1" x14ac:dyDescent="0.2">
      <c r="A69" s="78"/>
      <c r="B69" s="79"/>
      <c r="C69" s="80"/>
      <c r="D69" s="92"/>
      <c r="E69" s="92"/>
      <c r="F69" s="93"/>
      <c r="G69" s="93"/>
      <c r="H69" s="96"/>
      <c r="I69" s="93"/>
      <c r="J69" s="119"/>
      <c r="K69" s="59"/>
      <c r="L69" s="59"/>
    </row>
    <row r="70" spans="1:12" ht="18.75" customHeight="1" x14ac:dyDescent="0.2">
      <c r="A70" s="13" t="s">
        <v>257</v>
      </c>
      <c r="B70" s="82">
        <f t="shared" ref="B70:G70" si="15">SUM(B2:B68)</f>
        <v>125240</v>
      </c>
      <c r="C70" s="82">
        <f t="shared" si="15"/>
        <v>297250467</v>
      </c>
      <c r="D70" s="83">
        <f t="shared" si="15"/>
        <v>1211479.4730000005</v>
      </c>
      <c r="E70" s="83">
        <f t="shared" si="15"/>
        <v>1474956.8172539999</v>
      </c>
      <c r="F70" s="83">
        <f t="shared" si="15"/>
        <v>2695582.8500000006</v>
      </c>
      <c r="G70" s="103">
        <f t="shared" si="15"/>
        <v>5382019.1402539993</v>
      </c>
      <c r="H70" s="97">
        <f>C70/B70</f>
        <v>2373.4467183008624</v>
      </c>
      <c r="I70" s="15">
        <f>G70/B70</f>
        <v>42.973643726077924</v>
      </c>
      <c r="J70" s="119">
        <f>D70/C70</f>
        <v>4.0756184009628502E-3</v>
      </c>
    </row>
    <row r="71" spans="1:12" ht="18.75" customHeight="1" x14ac:dyDescent="0.2">
      <c r="J71" s="119"/>
    </row>
    <row r="72" spans="1:12" ht="18.75" customHeight="1" x14ac:dyDescent="0.2">
      <c r="J72" s="119"/>
    </row>
    <row r="73" spans="1:12" ht="18.75" customHeight="1" x14ac:dyDescent="0.2">
      <c r="J73" s="119"/>
    </row>
    <row r="74" spans="1:12" ht="18.75" customHeight="1" x14ac:dyDescent="0.2">
      <c r="A74" s="90" t="s">
        <v>138</v>
      </c>
      <c r="J74" s="119"/>
    </row>
    <row r="75" spans="1:12" ht="18.75" customHeight="1" x14ac:dyDescent="0.2">
      <c r="A75" s="60" t="s">
        <v>139</v>
      </c>
      <c r="B75" s="61">
        <v>0</v>
      </c>
      <c r="C75" s="73">
        <v>890959</v>
      </c>
      <c r="D75" s="74">
        <v>4072.8</v>
      </c>
      <c r="E75" s="64">
        <f t="shared" ref="E75:E89" si="16">C75*24.81/5000</f>
        <v>4420.9385579999998</v>
      </c>
      <c r="F75" s="65">
        <v>28237.06</v>
      </c>
      <c r="G75" s="89">
        <f t="shared" ref="G75:G94" si="17">SUM(D75:F75)</f>
        <v>36730.798558000002</v>
      </c>
      <c r="J75" s="119">
        <f t="shared" ref="J75:J94" si="18">D75/C75</f>
        <v>4.5712541205599807E-3</v>
      </c>
    </row>
    <row r="76" spans="1:12" ht="18.75" customHeight="1" x14ac:dyDescent="0.2">
      <c r="A76" s="60" t="s">
        <v>140</v>
      </c>
      <c r="B76" s="61">
        <v>0</v>
      </c>
      <c r="C76" s="73">
        <v>1142928</v>
      </c>
      <c r="D76" s="74">
        <v>4652.25</v>
      </c>
      <c r="E76" s="64">
        <f t="shared" si="16"/>
        <v>5671.2087359999996</v>
      </c>
      <c r="F76" s="65">
        <v>37422.15</v>
      </c>
      <c r="G76" s="89">
        <f t="shared" si="17"/>
        <v>47745.608736000002</v>
      </c>
      <c r="J76" s="119">
        <f t="shared" si="18"/>
        <v>4.0704663810843724E-3</v>
      </c>
    </row>
    <row r="77" spans="1:12" ht="18.75" customHeight="1" x14ac:dyDescent="0.2">
      <c r="A77" s="60" t="s">
        <v>174</v>
      </c>
      <c r="B77" s="61">
        <v>0</v>
      </c>
      <c r="C77" s="73">
        <v>215308</v>
      </c>
      <c r="D77" s="74">
        <v>853.61</v>
      </c>
      <c r="E77" s="64">
        <f t="shared" si="16"/>
        <v>1068.3582959999999</v>
      </c>
      <c r="F77" s="65">
        <v>3173.94</v>
      </c>
      <c r="G77" s="89">
        <f t="shared" si="17"/>
        <v>5095.9082959999996</v>
      </c>
      <c r="J77" s="119">
        <f t="shared" si="18"/>
        <v>3.9645995504115038E-3</v>
      </c>
    </row>
    <row r="78" spans="1:12" ht="18.75" customHeight="1" x14ac:dyDescent="0.2">
      <c r="A78" s="60" t="s">
        <v>141</v>
      </c>
      <c r="B78" s="61">
        <v>0</v>
      </c>
      <c r="C78" s="73">
        <v>174582</v>
      </c>
      <c r="D78" s="74">
        <v>824.1</v>
      </c>
      <c r="E78" s="64">
        <f t="shared" si="16"/>
        <v>866.27588400000002</v>
      </c>
      <c r="F78" s="65">
        <v>5486.85</v>
      </c>
      <c r="G78" s="89">
        <f t="shared" si="17"/>
        <v>7177.2258840000004</v>
      </c>
      <c r="J78" s="119">
        <f t="shared" si="18"/>
        <v>4.7204179124995709E-3</v>
      </c>
    </row>
    <row r="79" spans="1:12" ht="18.75" customHeight="1" x14ac:dyDescent="0.2">
      <c r="A79" s="60" t="s">
        <v>202</v>
      </c>
      <c r="B79" s="61">
        <v>0</v>
      </c>
      <c r="C79" s="73">
        <v>7491</v>
      </c>
      <c r="D79" s="74">
        <v>38.729999999999997</v>
      </c>
      <c r="E79" s="64">
        <f t="shared" si="16"/>
        <v>37.170341999999998</v>
      </c>
      <c r="F79" s="65">
        <v>0</v>
      </c>
      <c r="G79" s="89">
        <f t="shared" si="17"/>
        <v>75.900341999999995</v>
      </c>
      <c r="J79" s="119">
        <f t="shared" si="18"/>
        <v>5.1702042450941128E-3</v>
      </c>
    </row>
    <row r="80" spans="1:12" ht="18.75" customHeight="1" x14ac:dyDescent="0.2">
      <c r="A80" s="60" t="s">
        <v>166</v>
      </c>
      <c r="B80" s="61">
        <v>0</v>
      </c>
      <c r="C80" s="73">
        <v>11614650</v>
      </c>
      <c r="D80" s="74">
        <v>68601.33</v>
      </c>
      <c r="E80" s="64">
        <f t="shared" si="16"/>
        <v>57631.893300000003</v>
      </c>
      <c r="F80" s="65">
        <v>229858.24</v>
      </c>
      <c r="G80" s="89">
        <f t="shared" si="17"/>
        <v>356091.4633</v>
      </c>
      <c r="J80" s="119">
        <f t="shared" si="18"/>
        <v>5.9064483217316065E-3</v>
      </c>
    </row>
    <row r="81" spans="1:10" ht="18.75" customHeight="1" x14ac:dyDescent="0.2">
      <c r="A81" s="60" t="s">
        <v>163</v>
      </c>
      <c r="B81" s="61">
        <v>0</v>
      </c>
      <c r="C81" s="73">
        <v>1115917</v>
      </c>
      <c r="D81" s="74">
        <v>4504.42</v>
      </c>
      <c r="E81" s="64">
        <f t="shared" si="16"/>
        <v>5537.1801539999997</v>
      </c>
      <c r="F81" s="65">
        <v>14790.26</v>
      </c>
      <c r="G81" s="89">
        <f t="shared" si="17"/>
        <v>24831.860154000002</v>
      </c>
      <c r="J81" s="119">
        <f t="shared" si="18"/>
        <v>4.0365188450395507E-3</v>
      </c>
    </row>
    <row r="82" spans="1:10" ht="18.75" customHeight="1" x14ac:dyDescent="0.2">
      <c r="A82" s="60" t="s">
        <v>143</v>
      </c>
      <c r="B82" s="61">
        <v>0</v>
      </c>
      <c r="C82" s="75">
        <v>2350</v>
      </c>
      <c r="D82" s="74">
        <v>10.52</v>
      </c>
      <c r="E82" s="64">
        <f t="shared" si="16"/>
        <v>11.6607</v>
      </c>
      <c r="F82" s="65">
        <v>6533.79</v>
      </c>
      <c r="G82" s="89">
        <f t="shared" si="17"/>
        <v>6555.9706999999999</v>
      </c>
      <c r="J82" s="119">
        <f t="shared" si="18"/>
        <v>4.4765957446808507E-3</v>
      </c>
    </row>
    <row r="83" spans="1:10" ht="18.75" customHeight="1" x14ac:dyDescent="0.2">
      <c r="A83" s="60" t="s">
        <v>203</v>
      </c>
      <c r="B83" s="61">
        <v>0</v>
      </c>
      <c r="C83" s="75">
        <v>134150</v>
      </c>
      <c r="D83" s="74">
        <v>637.21</v>
      </c>
      <c r="E83" s="64">
        <f t="shared" si="16"/>
        <v>665.65229999999997</v>
      </c>
      <c r="F83" s="65">
        <v>0</v>
      </c>
      <c r="G83" s="89">
        <f t="shared" si="17"/>
        <v>1302.8623</v>
      </c>
      <c r="J83" s="119">
        <f t="shared" si="18"/>
        <v>4.7499813641446141E-3</v>
      </c>
    </row>
    <row r="84" spans="1:10" ht="18.75" customHeight="1" x14ac:dyDescent="0.2">
      <c r="A84" s="60" t="s">
        <v>144</v>
      </c>
      <c r="B84" s="61">
        <v>0</v>
      </c>
      <c r="C84" s="73">
        <v>183504</v>
      </c>
      <c r="D84" s="74">
        <v>774.11</v>
      </c>
      <c r="E84" s="64">
        <f t="shared" si="16"/>
        <v>910.54684800000007</v>
      </c>
      <c r="F84" s="65">
        <v>6001.34</v>
      </c>
      <c r="G84" s="89">
        <f t="shared" si="17"/>
        <v>7685.9968480000007</v>
      </c>
      <c r="J84" s="119">
        <f t="shared" si="18"/>
        <v>4.218491150056675E-3</v>
      </c>
    </row>
    <row r="85" spans="1:10" s="105" customFormat="1" ht="18.75" customHeight="1" x14ac:dyDescent="0.2">
      <c r="A85" s="60" t="s">
        <v>145</v>
      </c>
      <c r="B85" s="61">
        <v>0</v>
      </c>
      <c r="C85" s="73">
        <v>443406</v>
      </c>
      <c r="D85" s="74">
        <v>1781.42</v>
      </c>
      <c r="E85" s="64">
        <f t="shared" si="16"/>
        <v>2200.1805719999998</v>
      </c>
      <c r="F85" s="65">
        <v>3962.21</v>
      </c>
      <c r="G85" s="106">
        <f t="shared" si="17"/>
        <v>7943.8105720000003</v>
      </c>
      <c r="H85" s="122"/>
      <c r="J85" s="121">
        <f t="shared" si="18"/>
        <v>4.0175820805311612E-3</v>
      </c>
    </row>
    <row r="86" spans="1:10" ht="18.75" customHeight="1" x14ac:dyDescent="0.2">
      <c r="A86" s="60" t="s">
        <v>146</v>
      </c>
      <c r="B86" s="61">
        <v>0</v>
      </c>
      <c r="C86" s="73">
        <v>373340</v>
      </c>
      <c r="D86" s="74">
        <v>1577.33</v>
      </c>
      <c r="E86" s="64">
        <f t="shared" si="16"/>
        <v>1852.5130800000002</v>
      </c>
      <c r="F86" s="65">
        <v>13224.68</v>
      </c>
      <c r="G86" s="89">
        <f t="shared" si="17"/>
        <v>16654.523079999999</v>
      </c>
      <c r="J86" s="119">
        <f t="shared" si="18"/>
        <v>4.2249156265066696E-3</v>
      </c>
    </row>
    <row r="87" spans="1:10" ht="18.75" customHeight="1" x14ac:dyDescent="0.2">
      <c r="A87" s="120" t="s">
        <v>249</v>
      </c>
      <c r="B87" s="61">
        <v>0</v>
      </c>
      <c r="C87" s="73">
        <v>41631</v>
      </c>
      <c r="D87" s="74">
        <v>312.23</v>
      </c>
      <c r="E87" s="64">
        <f t="shared" si="16"/>
        <v>206.57302200000001</v>
      </c>
      <c r="F87" s="65">
        <v>13224.68</v>
      </c>
      <c r="G87" s="89">
        <f>SUM(D87:F87)</f>
        <v>13743.483022</v>
      </c>
      <c r="J87" s="119">
        <f t="shared" si="18"/>
        <v>7.4999399485959984E-3</v>
      </c>
    </row>
    <row r="88" spans="1:10" s="105" customFormat="1" ht="18.75" customHeight="1" x14ac:dyDescent="0.2">
      <c r="A88" s="60" t="s">
        <v>148</v>
      </c>
      <c r="B88" s="61">
        <v>0</v>
      </c>
      <c r="C88" s="75">
        <v>3040765</v>
      </c>
      <c r="D88" s="74">
        <v>12523.02</v>
      </c>
      <c r="E88" s="64">
        <f t="shared" si="16"/>
        <v>15088.275929999998</v>
      </c>
      <c r="F88" s="65">
        <v>38588.050000000003</v>
      </c>
      <c r="G88" s="106">
        <f t="shared" si="17"/>
        <v>66199.34593000001</v>
      </c>
      <c r="H88" s="122"/>
      <c r="J88" s="121">
        <f t="shared" si="18"/>
        <v>4.1183781055096338E-3</v>
      </c>
    </row>
    <row r="89" spans="1:10" ht="18.75" customHeight="1" x14ac:dyDescent="0.2">
      <c r="A89" s="60" t="s">
        <v>149</v>
      </c>
      <c r="B89" s="61">
        <v>0</v>
      </c>
      <c r="C89" s="73">
        <v>138130</v>
      </c>
      <c r="D89" s="74">
        <v>613.29999999999995</v>
      </c>
      <c r="E89" s="64">
        <f t="shared" si="16"/>
        <v>685.40105999999992</v>
      </c>
      <c r="F89" s="65">
        <v>15306.48</v>
      </c>
      <c r="G89" s="89">
        <f t="shared" si="17"/>
        <v>16605.181059999999</v>
      </c>
      <c r="J89" s="119">
        <f t="shared" si="18"/>
        <v>4.440020270759429E-3</v>
      </c>
    </row>
    <row r="90" spans="1:10" ht="18.75" customHeight="1" x14ac:dyDescent="0.2">
      <c r="A90" s="60" t="s">
        <v>94</v>
      </c>
      <c r="B90" s="61">
        <v>0</v>
      </c>
      <c r="C90" s="75">
        <v>3953016</v>
      </c>
      <c r="D90" s="74">
        <v>16492.990000000002</v>
      </c>
      <c r="E90" s="64">
        <f>C90*24.81/5000</f>
        <v>19614.865392</v>
      </c>
      <c r="F90" s="65">
        <v>0</v>
      </c>
      <c r="G90" s="89">
        <f t="shared" si="17"/>
        <v>36107.855391999998</v>
      </c>
      <c r="J90" s="119">
        <f t="shared" si="18"/>
        <v>4.172254804938812E-3</v>
      </c>
    </row>
    <row r="91" spans="1:10" ht="18.75" customHeight="1" x14ac:dyDescent="0.2">
      <c r="A91" s="60" t="s">
        <v>150</v>
      </c>
      <c r="B91" s="61">
        <v>0</v>
      </c>
      <c r="C91" s="73">
        <v>393618</v>
      </c>
      <c r="D91" s="74">
        <v>2039.05</v>
      </c>
      <c r="E91" s="64">
        <f>C91*24.81/5000</f>
        <v>1953.1325160000001</v>
      </c>
      <c r="F91" s="65">
        <v>10522.09</v>
      </c>
      <c r="G91" s="89">
        <f t="shared" si="17"/>
        <v>14514.272516000001</v>
      </c>
      <c r="J91" s="119">
        <f t="shared" si="18"/>
        <v>5.1802763085021519E-3</v>
      </c>
    </row>
    <row r="92" spans="1:10" ht="18.75" customHeight="1" x14ac:dyDescent="0.2">
      <c r="A92" s="60" t="s">
        <v>152</v>
      </c>
      <c r="B92" s="61">
        <v>0</v>
      </c>
      <c r="C92" s="73">
        <v>727352</v>
      </c>
      <c r="D92" s="74">
        <v>3038.84</v>
      </c>
      <c r="E92" s="64">
        <f>C92*24.81/5000</f>
        <v>3609.1206239999997</v>
      </c>
      <c r="F92" s="65">
        <v>22807.4</v>
      </c>
      <c r="G92" s="89">
        <f t="shared" si="17"/>
        <v>29455.360624000001</v>
      </c>
      <c r="J92" s="119">
        <f t="shared" si="18"/>
        <v>4.1779496034932192E-3</v>
      </c>
    </row>
    <row r="93" spans="1:10" ht="18.75" customHeight="1" x14ac:dyDescent="0.2">
      <c r="A93" s="60" t="s">
        <v>169</v>
      </c>
      <c r="B93" s="61">
        <v>0</v>
      </c>
      <c r="C93" s="73">
        <v>1325419</v>
      </c>
      <c r="D93" s="74">
        <v>6267.55</v>
      </c>
      <c r="E93" s="64">
        <f>C93*24.81/5000</f>
        <v>6576.7290779999994</v>
      </c>
      <c r="F93" s="65">
        <v>37033.919999999998</v>
      </c>
      <c r="G93" s="89">
        <f t="shared" si="17"/>
        <v>49878.199077999998</v>
      </c>
      <c r="J93" s="119">
        <f t="shared" si="18"/>
        <v>4.728731065421576E-3</v>
      </c>
    </row>
    <row r="94" spans="1:10" ht="18.75" customHeight="1" x14ac:dyDescent="0.2">
      <c r="A94" s="60" t="s">
        <v>191</v>
      </c>
      <c r="B94" s="61">
        <v>0</v>
      </c>
      <c r="C94" s="73">
        <v>29375</v>
      </c>
      <c r="D94" s="74">
        <v>147.16999999999999</v>
      </c>
      <c r="E94" s="64">
        <f>C94*24.81/5000</f>
        <v>145.75874999999999</v>
      </c>
      <c r="F94" s="65">
        <v>0</v>
      </c>
      <c r="G94" s="89">
        <f t="shared" si="17"/>
        <v>292.92874999999998</v>
      </c>
      <c r="J94" s="119">
        <f t="shared" si="18"/>
        <v>5.0100425531914893E-3</v>
      </c>
    </row>
    <row r="95" spans="1:10" ht="18.75" customHeight="1" x14ac:dyDescent="0.2">
      <c r="A95" s="78"/>
      <c r="B95" s="79"/>
      <c r="C95" s="80"/>
      <c r="D95" s="92"/>
      <c r="E95" s="92"/>
      <c r="F95" s="93"/>
      <c r="G95" s="89"/>
      <c r="J95" s="119"/>
    </row>
    <row r="96" spans="1:10" ht="18.75" customHeight="1" x14ac:dyDescent="0.2">
      <c r="A96" s="13" t="s">
        <v>252</v>
      </c>
      <c r="B96" s="82"/>
      <c r="C96" s="82">
        <f>SUM(C74:C95)</f>
        <v>25947891</v>
      </c>
      <c r="D96" s="83">
        <f>SUM(D74:D95)</f>
        <v>129761.98000000003</v>
      </c>
      <c r="E96" s="83">
        <f>SUM(E74:E95)</f>
        <v>128753.435142</v>
      </c>
      <c r="F96" s="83">
        <f>SUM(F74:F95)</f>
        <v>486173.14</v>
      </c>
      <c r="G96" s="83">
        <f>SUM(G74:G95)</f>
        <v>744688.55514199985</v>
      </c>
      <c r="J96" s="119">
        <f>D96/C96</f>
        <v>5.0008680859650609E-3</v>
      </c>
    </row>
    <row r="97" spans="1:10" ht="18.75" customHeight="1" x14ac:dyDescent="0.2">
      <c r="J97" s="119"/>
    </row>
    <row r="98" spans="1:10" s="90" customFormat="1" ht="18.75" customHeight="1" x14ac:dyDescent="0.2">
      <c r="A98" s="90" t="s">
        <v>155</v>
      </c>
      <c r="B98" s="100"/>
      <c r="C98" s="100">
        <f>SUM(C70+C96)</f>
        <v>323198358</v>
      </c>
      <c r="D98" s="101">
        <f t="shared" ref="D98:I98" si="19">SUM(D70,D96)</f>
        <v>1341241.4530000004</v>
      </c>
      <c r="E98" s="101">
        <f t="shared" si="19"/>
        <v>1603710.2523959999</v>
      </c>
      <c r="F98" s="101">
        <f t="shared" si="19"/>
        <v>3181755.9900000007</v>
      </c>
      <c r="G98" s="101">
        <f t="shared" si="19"/>
        <v>6126707.6953959987</v>
      </c>
      <c r="H98" s="97">
        <f t="shared" si="19"/>
        <v>2373.4467183008624</v>
      </c>
      <c r="I98" s="101">
        <f t="shared" si="19"/>
        <v>42.973643726077924</v>
      </c>
      <c r="J98" s="119">
        <f>D98/C98</f>
        <v>4.1499018166422756E-3</v>
      </c>
    </row>
    <row r="99" spans="1:10" ht="18.75" customHeight="1" x14ac:dyDescent="0.2">
      <c r="A99" s="123" t="s">
        <v>251</v>
      </c>
    </row>
  </sheetData>
  <phoneticPr fontId="10" type="noConversion"/>
  <pageMargins left="0.75" right="0.75" top="0.5" bottom="0.5" header="0.5" footer="0.5"/>
  <pageSetup scale="65" orientation="portrait" r:id="rId1"/>
  <headerFooter alignWithMargins="0"/>
  <rowBreaks count="1" manualBreakCount="1">
    <brk id="73" max="8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98"/>
  <sheetViews>
    <sheetView view="pageBreakPreview" zoomScaleNormal="115" zoomScaleSheetLayoutView="100" workbookViewId="0"/>
  </sheetViews>
  <sheetFormatPr defaultColWidth="12.28515625" defaultRowHeight="18.75" customHeight="1" x14ac:dyDescent="0.2"/>
  <cols>
    <col min="1" max="1" width="22.7109375" style="59" bestFit="1" customWidth="1"/>
    <col min="2" max="2" width="12.140625" style="84" bestFit="1" customWidth="1"/>
    <col min="3" max="3" width="16.5703125" style="84" customWidth="1"/>
    <col min="4" max="4" width="16.5703125" style="85" customWidth="1"/>
    <col min="5" max="5" width="13.42578125" style="85" bestFit="1" customWidth="1"/>
    <col min="6" max="6" width="16.140625" style="86" customWidth="1"/>
    <col min="7" max="7" width="13.42578125" style="90" customWidth="1"/>
    <col min="8" max="8" width="14.85546875" style="87" customWidth="1"/>
    <col min="9" max="9" width="12.42578125" style="59" customWidth="1"/>
    <col min="10" max="12" width="12.28515625" style="59"/>
    <col min="13" max="13" width="13.42578125" style="59" bestFit="1" customWidth="1"/>
    <col min="14" max="14" width="14.42578125" style="59" bestFit="1" customWidth="1"/>
    <col min="15" max="16" width="12.28515625" style="59"/>
    <col min="17" max="17" width="32.7109375" style="59" bestFit="1" customWidth="1"/>
    <col min="18" max="18" width="21" style="59" bestFit="1" customWidth="1"/>
    <col min="19" max="19" width="17.28515625" style="59" bestFit="1" customWidth="1"/>
    <col min="20" max="20" width="19" style="59" bestFit="1" customWidth="1"/>
    <col min="21" max="21" width="17.28515625" style="59" bestFit="1" customWidth="1"/>
    <col min="22" max="22" width="19" style="59" bestFit="1" customWidth="1"/>
    <col min="23" max="23" width="17.28515625" style="59" bestFit="1" customWidth="1"/>
    <col min="24" max="16384" width="12.28515625" style="59"/>
  </cols>
  <sheetData>
    <row r="1" spans="1:30" s="90" customFormat="1" ht="18.75" customHeight="1" x14ac:dyDescent="0.2">
      <c r="A1" s="111" t="s">
        <v>0</v>
      </c>
      <c r="B1" s="112" t="s">
        <v>66</v>
      </c>
      <c r="C1" s="113" t="s">
        <v>67</v>
      </c>
      <c r="D1" s="114" t="s">
        <v>68</v>
      </c>
      <c r="E1" s="115" t="s">
        <v>60</v>
      </c>
      <c r="F1" s="116" t="s">
        <v>69</v>
      </c>
      <c r="G1" s="116" t="s">
        <v>61</v>
      </c>
      <c r="H1" s="117" t="s">
        <v>62</v>
      </c>
      <c r="I1" s="118" t="s">
        <v>63</v>
      </c>
      <c r="M1" s="90" t="s">
        <v>259</v>
      </c>
    </row>
    <row r="2" spans="1:30" ht="18.75" customHeight="1" x14ac:dyDescent="0.2">
      <c r="A2" s="60" t="s">
        <v>211</v>
      </c>
      <c r="B2" s="61">
        <v>1682</v>
      </c>
      <c r="C2" s="62">
        <v>4608157</v>
      </c>
      <c r="D2" s="63">
        <v>22455.59</v>
      </c>
      <c r="E2" s="64">
        <f t="shared" ref="E2:E65" si="0">C2*24.81/5000</f>
        <v>22865.675033999996</v>
      </c>
      <c r="F2" s="65">
        <v>66894.58</v>
      </c>
      <c r="G2" s="89">
        <f t="shared" ref="G2:G65" si="1">SUM(D2:F2)</f>
        <v>112215.845034</v>
      </c>
      <c r="H2" s="95">
        <f t="shared" ref="H2:H66" si="2">C2/B2</f>
        <v>2739.689060642093</v>
      </c>
      <c r="I2" s="66">
        <f t="shared" ref="I2:I66" si="3">G2/B2</f>
        <v>66.715722374554105</v>
      </c>
      <c r="J2" s="119">
        <f t="shared" ref="J2:J65" si="4">D2/C2</f>
        <v>4.8730088840289081E-3</v>
      </c>
      <c r="M2" s="59">
        <v>34802.85</v>
      </c>
      <c r="N2" s="59">
        <v>174014.25</v>
      </c>
      <c r="T2" s="125"/>
      <c r="V2" s="125"/>
      <c r="W2" s="125"/>
      <c r="X2" s="90"/>
      <c r="Z2" s="90"/>
      <c r="AA2" s="90"/>
      <c r="AB2" s="90"/>
      <c r="AC2" s="90"/>
      <c r="AD2" s="90"/>
    </row>
    <row r="3" spans="1:30" ht="18.75" customHeight="1" x14ac:dyDescent="0.2">
      <c r="A3" s="60" t="s">
        <v>212</v>
      </c>
      <c r="B3" s="61">
        <v>4304</v>
      </c>
      <c r="C3" s="62">
        <v>9911184</v>
      </c>
      <c r="D3" s="63">
        <v>45787.68</v>
      </c>
      <c r="E3" s="64">
        <f t="shared" si="0"/>
        <v>49179.295008000001</v>
      </c>
      <c r="F3" s="65">
        <v>85614.65</v>
      </c>
      <c r="G3" s="89">
        <f t="shared" si="1"/>
        <v>180581.625008</v>
      </c>
      <c r="H3" s="95">
        <f t="shared" si="2"/>
        <v>2302.7843866171002</v>
      </c>
      <c r="I3" s="66">
        <f t="shared" si="3"/>
        <v>41.956697260223052</v>
      </c>
      <c r="J3" s="119">
        <f t="shared" si="4"/>
        <v>4.6197992086515595E-3</v>
      </c>
      <c r="M3" s="59">
        <v>66801.38</v>
      </c>
      <c r="N3" s="59">
        <v>334006.90000000002</v>
      </c>
      <c r="T3" s="125"/>
      <c r="V3" s="125"/>
      <c r="W3" s="125"/>
      <c r="X3" s="90"/>
      <c r="Y3" s="125"/>
      <c r="Z3" s="90"/>
      <c r="AA3" s="90"/>
      <c r="AB3" s="90"/>
      <c r="AC3" s="90"/>
      <c r="AD3" s="90"/>
    </row>
    <row r="4" spans="1:30" ht="18.75" customHeight="1" x14ac:dyDescent="0.2">
      <c r="A4" s="60" t="s">
        <v>123</v>
      </c>
      <c r="B4" s="61">
        <v>3065</v>
      </c>
      <c r="C4" s="62">
        <v>6520983</v>
      </c>
      <c r="D4" s="63">
        <v>29593.119999999999</v>
      </c>
      <c r="E4" s="64">
        <f t="shared" si="0"/>
        <v>32357.117645999999</v>
      </c>
      <c r="F4" s="65">
        <v>45750.82</v>
      </c>
      <c r="G4" s="89">
        <f t="shared" si="1"/>
        <v>107701.057646</v>
      </c>
      <c r="H4" s="95">
        <f t="shared" si="2"/>
        <v>2127.5637846655791</v>
      </c>
      <c r="I4" s="66">
        <f t="shared" si="3"/>
        <v>35.139007388580751</v>
      </c>
      <c r="J4" s="119">
        <f t="shared" si="4"/>
        <v>4.5381378850397249E-3</v>
      </c>
      <c r="M4" s="59">
        <v>68672.47</v>
      </c>
      <c r="N4" s="126">
        <v>343362.35</v>
      </c>
      <c r="T4" s="125"/>
      <c r="V4" s="125"/>
      <c r="W4" s="125"/>
      <c r="X4" s="90"/>
      <c r="Y4" s="125"/>
      <c r="Z4" s="90"/>
      <c r="AA4" s="90"/>
      <c r="AB4" s="90"/>
      <c r="AC4" s="90"/>
      <c r="AD4" s="90"/>
    </row>
    <row r="5" spans="1:30" ht="18.75" customHeight="1" x14ac:dyDescent="0.2">
      <c r="A5" s="60" t="s">
        <v>2</v>
      </c>
      <c r="B5" s="61">
        <v>3385</v>
      </c>
      <c r="C5" s="62">
        <v>7119589</v>
      </c>
      <c r="D5" s="63">
        <v>28996.560000000001</v>
      </c>
      <c r="E5" s="64">
        <f t="shared" si="0"/>
        <v>35327.400618</v>
      </c>
      <c r="F5" s="65">
        <v>77883.77</v>
      </c>
      <c r="G5" s="89">
        <f t="shared" si="1"/>
        <v>142207.730618</v>
      </c>
      <c r="H5" s="95">
        <f t="shared" si="2"/>
        <v>2103.2759231905466</v>
      </c>
      <c r="I5" s="66">
        <f t="shared" si="3"/>
        <v>42.01114641595273</v>
      </c>
      <c r="J5" s="119">
        <f t="shared" si="4"/>
        <v>4.0727856622060632E-3</v>
      </c>
      <c r="M5" s="59">
        <v>75467.64</v>
      </c>
      <c r="N5" s="59">
        <v>377338.2</v>
      </c>
      <c r="Q5" s="125"/>
      <c r="R5" s="125"/>
      <c r="X5" s="90"/>
      <c r="Z5" s="90"/>
      <c r="AA5" s="90"/>
      <c r="AB5" s="90"/>
      <c r="AC5" s="90"/>
      <c r="AD5" s="90"/>
    </row>
    <row r="6" spans="1:30" ht="18.75" customHeight="1" x14ac:dyDescent="0.2">
      <c r="A6" s="60" t="s">
        <v>72</v>
      </c>
      <c r="B6" s="61">
        <v>1854</v>
      </c>
      <c r="C6" s="62">
        <v>4421266</v>
      </c>
      <c r="D6" s="63">
        <v>19295.32</v>
      </c>
      <c r="E6" s="64">
        <f t="shared" si="0"/>
        <v>21938.321892</v>
      </c>
      <c r="F6" s="65">
        <v>38771.53</v>
      </c>
      <c r="G6" s="89">
        <f t="shared" si="1"/>
        <v>80005.171891999998</v>
      </c>
      <c r="H6" s="95">
        <f t="shared" si="2"/>
        <v>2384.7173678532904</v>
      </c>
      <c r="I6" s="66">
        <f t="shared" si="3"/>
        <v>43.152735648327941</v>
      </c>
      <c r="J6" s="119">
        <f t="shared" si="4"/>
        <v>4.3642069941053083E-3</v>
      </c>
      <c r="M6" s="125">
        <v>39924.03</v>
      </c>
      <c r="N6" s="125">
        <v>199620.15</v>
      </c>
      <c r="Q6" s="125"/>
      <c r="R6" s="125"/>
      <c r="S6" s="125"/>
      <c r="T6" s="125"/>
      <c r="X6" s="90"/>
      <c r="Z6" s="90"/>
      <c r="AA6" s="90"/>
      <c r="AB6" s="90"/>
      <c r="AC6" s="90"/>
      <c r="AD6" s="90"/>
    </row>
    <row r="7" spans="1:30" ht="18.75" customHeight="1" x14ac:dyDescent="0.2">
      <c r="A7" s="60" t="s">
        <v>197</v>
      </c>
      <c r="B7" s="61">
        <v>23</v>
      </c>
      <c r="C7" s="62">
        <v>47800</v>
      </c>
      <c r="D7" s="63">
        <v>252.86</v>
      </c>
      <c r="E7" s="64">
        <f t="shared" si="0"/>
        <v>237.18360000000001</v>
      </c>
      <c r="F7" s="65">
        <v>1291.83</v>
      </c>
      <c r="G7" s="89">
        <f t="shared" si="1"/>
        <v>1781.8735999999999</v>
      </c>
      <c r="H7" s="95">
        <f t="shared" si="2"/>
        <v>2078.2608695652175</v>
      </c>
      <c r="I7" s="66">
        <f t="shared" si="3"/>
        <v>77.472765217391299</v>
      </c>
      <c r="J7" s="119">
        <f t="shared" si="4"/>
        <v>5.2899581589958165E-3</v>
      </c>
      <c r="Q7" s="125"/>
      <c r="R7" s="125"/>
      <c r="S7" s="125"/>
      <c r="T7" s="125"/>
      <c r="X7" s="90"/>
      <c r="Z7" s="90"/>
      <c r="AA7" s="90"/>
      <c r="AB7" s="90"/>
      <c r="AC7" s="90"/>
      <c r="AD7" s="90"/>
    </row>
    <row r="8" spans="1:30" ht="18.75" customHeight="1" x14ac:dyDescent="0.2">
      <c r="A8" s="60" t="s">
        <v>135</v>
      </c>
      <c r="B8" s="61">
        <v>236</v>
      </c>
      <c r="C8" s="62">
        <v>453075</v>
      </c>
      <c r="D8" s="63">
        <v>2288.41</v>
      </c>
      <c r="E8" s="64">
        <f t="shared" si="0"/>
        <v>2248.1581500000002</v>
      </c>
      <c r="F8" s="65">
        <v>6254.8</v>
      </c>
      <c r="G8" s="89">
        <f t="shared" si="1"/>
        <v>10791.36815</v>
      </c>
      <c r="H8" s="95">
        <f t="shared" si="2"/>
        <v>1919.8093220338983</v>
      </c>
      <c r="I8" s="66">
        <f t="shared" si="3"/>
        <v>45.726136228813559</v>
      </c>
      <c r="J8" s="119">
        <f t="shared" si="4"/>
        <v>5.0508414721624449E-3</v>
      </c>
      <c r="M8" s="59">
        <v>5411.15</v>
      </c>
      <c r="N8" s="59">
        <v>27055.75</v>
      </c>
      <c r="Q8" s="125"/>
      <c r="R8" s="125"/>
      <c r="S8" s="125"/>
      <c r="T8" s="125"/>
      <c r="V8" s="125"/>
      <c r="W8" s="125"/>
      <c r="X8" s="90"/>
      <c r="Y8" s="125"/>
      <c r="Z8" s="90"/>
      <c r="AA8" s="90"/>
      <c r="AB8" s="90"/>
      <c r="AC8" s="90"/>
      <c r="AD8" s="90"/>
    </row>
    <row r="9" spans="1:30" ht="18.75" customHeight="1" x14ac:dyDescent="0.2">
      <c r="A9" s="60" t="s">
        <v>208</v>
      </c>
      <c r="B9" s="61">
        <v>126</v>
      </c>
      <c r="C9" s="62">
        <v>279021</v>
      </c>
      <c r="D9" s="63">
        <v>1356.05</v>
      </c>
      <c r="E9" s="64">
        <f t="shared" si="0"/>
        <v>1384.5022019999999</v>
      </c>
      <c r="F9" s="65">
        <v>3534.74</v>
      </c>
      <c r="G9" s="89">
        <f t="shared" si="1"/>
        <v>6275.2922019999996</v>
      </c>
      <c r="H9" s="95">
        <f t="shared" si="2"/>
        <v>2214.4523809523807</v>
      </c>
      <c r="I9" s="66">
        <f t="shared" si="3"/>
        <v>49.803906365079364</v>
      </c>
      <c r="J9" s="119">
        <f t="shared" si="4"/>
        <v>4.8600284566394638E-3</v>
      </c>
      <c r="M9" s="125">
        <v>186.95</v>
      </c>
      <c r="N9" s="125">
        <v>934.75</v>
      </c>
      <c r="Q9" s="125"/>
      <c r="R9" s="125"/>
      <c r="S9" s="125"/>
      <c r="T9" s="125"/>
      <c r="V9" s="125"/>
      <c r="W9" s="125"/>
      <c r="X9" s="90"/>
      <c r="Z9" s="90"/>
      <c r="AA9" s="90"/>
      <c r="AB9" s="90"/>
      <c r="AC9" s="90"/>
      <c r="AD9" s="90"/>
    </row>
    <row r="10" spans="1:30" ht="18.75" customHeight="1" x14ac:dyDescent="0.2">
      <c r="A10" s="120" t="s">
        <v>253</v>
      </c>
      <c r="B10" s="61">
        <v>143</v>
      </c>
      <c r="C10" s="62">
        <v>225954</v>
      </c>
      <c r="D10" s="63">
        <v>1037.93</v>
      </c>
      <c r="E10" s="64">
        <f>C10*24.81/5000</f>
        <v>1121.1837479999999</v>
      </c>
      <c r="F10" s="65">
        <v>3195.78</v>
      </c>
      <c r="G10" s="89">
        <f>SUM(D10:F10)</f>
        <v>5354.8937480000004</v>
      </c>
      <c r="H10" s="95">
        <f>C10/B10</f>
        <v>1580.0979020979021</v>
      </c>
      <c r="I10" s="66">
        <f>G10/B10</f>
        <v>37.446809426573431</v>
      </c>
      <c r="J10" s="119">
        <f>D10/C10</f>
        <v>4.5935455889251795E-3</v>
      </c>
      <c r="M10" s="59">
        <v>4176.9799999999996</v>
      </c>
      <c r="N10" s="59">
        <v>20884.900000000001</v>
      </c>
      <c r="Q10" s="125"/>
      <c r="R10" s="125"/>
      <c r="S10" s="125"/>
      <c r="T10" s="125"/>
      <c r="V10" s="125"/>
      <c r="W10" s="125"/>
      <c r="X10" s="90"/>
      <c r="Z10" s="90"/>
      <c r="AA10" s="90"/>
      <c r="AB10" s="90"/>
      <c r="AC10" s="90"/>
      <c r="AD10" s="90"/>
    </row>
    <row r="11" spans="1:30" ht="18.75" customHeight="1" x14ac:dyDescent="0.2">
      <c r="A11" s="60" t="s">
        <v>213</v>
      </c>
      <c r="B11" s="61">
        <v>187</v>
      </c>
      <c r="C11" s="62">
        <v>345481</v>
      </c>
      <c r="D11" s="63">
        <v>1392.29</v>
      </c>
      <c r="E11" s="64">
        <f t="shared" si="0"/>
        <v>1714.2767219999998</v>
      </c>
      <c r="F11" s="65">
        <v>5378.07</v>
      </c>
      <c r="G11" s="89">
        <f t="shared" si="1"/>
        <v>8484.6367219999993</v>
      </c>
      <c r="H11" s="95">
        <f t="shared" si="2"/>
        <v>1847.4919786096257</v>
      </c>
      <c r="I11" s="66">
        <f t="shared" si="3"/>
        <v>45.372388887700531</v>
      </c>
      <c r="J11" s="119">
        <f t="shared" si="4"/>
        <v>4.0300045443888372E-3</v>
      </c>
      <c r="M11" s="59">
        <v>3098.96</v>
      </c>
      <c r="N11" s="59">
        <v>15494.8</v>
      </c>
      <c r="Q11" s="125"/>
      <c r="R11" s="125"/>
      <c r="S11" s="125"/>
      <c r="T11" s="125"/>
      <c r="V11" s="125"/>
      <c r="W11" s="125"/>
      <c r="X11" s="90"/>
      <c r="Z11" s="90"/>
      <c r="AA11" s="90"/>
      <c r="AB11" s="90"/>
      <c r="AC11" s="90"/>
      <c r="AD11" s="90"/>
    </row>
    <row r="12" spans="1:30" ht="18.75" customHeight="1" x14ac:dyDescent="0.2">
      <c r="A12" s="60" t="s">
        <v>177</v>
      </c>
      <c r="B12" s="61">
        <v>85</v>
      </c>
      <c r="C12" s="62">
        <v>255501</v>
      </c>
      <c r="D12" s="63">
        <v>1060.3699999999999</v>
      </c>
      <c r="E12" s="64">
        <f t="shared" si="0"/>
        <v>1267.7959619999999</v>
      </c>
      <c r="F12" s="65">
        <v>3732.18</v>
      </c>
      <c r="G12" s="89">
        <f t="shared" si="1"/>
        <v>6060.3459619999994</v>
      </c>
      <c r="H12" s="95">
        <f t="shared" si="2"/>
        <v>3005.8941176470589</v>
      </c>
      <c r="I12" s="66">
        <f t="shared" si="3"/>
        <v>71.298187788235282</v>
      </c>
      <c r="J12" s="119">
        <f t="shared" si="4"/>
        <v>4.1501598819574086E-3</v>
      </c>
      <c r="M12" s="125">
        <v>4254.09</v>
      </c>
      <c r="N12" s="125">
        <v>21270.45</v>
      </c>
      <c r="Q12" s="125"/>
      <c r="R12" s="125"/>
      <c r="S12" s="125"/>
      <c r="T12" s="125"/>
      <c r="V12" s="125"/>
      <c r="W12" s="125"/>
      <c r="X12" s="90"/>
      <c r="Z12" s="90"/>
      <c r="AA12" s="90"/>
      <c r="AB12" s="90"/>
      <c r="AC12" s="90"/>
      <c r="AD12" s="90"/>
    </row>
    <row r="13" spans="1:30" ht="18.75" customHeight="1" x14ac:dyDescent="0.2">
      <c r="A13" s="60" t="s">
        <v>9</v>
      </c>
      <c r="B13" s="61">
        <v>1151</v>
      </c>
      <c r="C13" s="62">
        <v>2824742</v>
      </c>
      <c r="D13" s="63">
        <v>9094.7999999999993</v>
      </c>
      <c r="E13" s="64">
        <f t="shared" si="0"/>
        <v>14016.369804</v>
      </c>
      <c r="F13" s="65">
        <v>37253.99</v>
      </c>
      <c r="G13" s="89">
        <f t="shared" si="1"/>
        <v>60365.159803999995</v>
      </c>
      <c r="H13" s="95">
        <f t="shared" si="2"/>
        <v>2454.163336229366</v>
      </c>
      <c r="I13" s="66">
        <f t="shared" si="3"/>
        <v>52.445838231103387</v>
      </c>
      <c r="J13" s="119">
        <f t="shared" si="4"/>
        <v>3.2196922763211649E-3</v>
      </c>
      <c r="M13" s="59">
        <v>25846.39</v>
      </c>
      <c r="N13" s="59">
        <v>129231.95</v>
      </c>
      <c r="V13" s="125"/>
      <c r="W13" s="125"/>
      <c r="X13" s="90"/>
      <c r="Y13" s="125"/>
      <c r="Z13" s="90"/>
      <c r="AA13" s="90"/>
      <c r="AB13" s="90"/>
      <c r="AC13" s="90"/>
      <c r="AD13" s="90"/>
    </row>
    <row r="14" spans="1:30" ht="18.75" customHeight="1" x14ac:dyDescent="0.2">
      <c r="A14" s="60" t="s">
        <v>215</v>
      </c>
      <c r="B14" s="61">
        <v>330</v>
      </c>
      <c r="C14" s="62">
        <v>972021</v>
      </c>
      <c r="D14" s="63">
        <v>3913.84</v>
      </c>
      <c r="E14" s="64">
        <f t="shared" si="0"/>
        <v>4823.1682019999998</v>
      </c>
      <c r="F14" s="65">
        <v>12457.8</v>
      </c>
      <c r="G14" s="89">
        <f t="shared" si="1"/>
        <v>21194.808202</v>
      </c>
      <c r="H14" s="95">
        <f t="shared" si="2"/>
        <v>2945.5181818181818</v>
      </c>
      <c r="I14" s="66">
        <f t="shared" si="3"/>
        <v>64.226691521212118</v>
      </c>
      <c r="J14" s="119">
        <f t="shared" si="4"/>
        <v>4.02649736991279E-3</v>
      </c>
      <c r="M14" s="59">
        <v>8680.14</v>
      </c>
      <c r="N14" s="59">
        <v>43400.7</v>
      </c>
      <c r="Q14" s="90"/>
      <c r="R14" s="90"/>
      <c r="S14" s="90"/>
      <c r="T14" s="90"/>
      <c r="U14" s="90"/>
      <c r="V14" s="90"/>
      <c r="W14" s="90"/>
      <c r="X14" s="90"/>
      <c r="Y14" s="90"/>
      <c r="Z14" s="90"/>
      <c r="AA14" s="90"/>
      <c r="AB14" s="90"/>
      <c r="AC14" s="90"/>
      <c r="AD14" s="90"/>
    </row>
    <row r="15" spans="1:30" ht="18.75" customHeight="1" x14ac:dyDescent="0.2">
      <c r="A15" s="120" t="s">
        <v>254</v>
      </c>
      <c r="B15" s="61">
        <v>4191</v>
      </c>
      <c r="C15" s="62">
        <v>7167955</v>
      </c>
      <c r="D15" s="63">
        <v>28304.9</v>
      </c>
      <c r="E15" s="64">
        <f>C15*24.81/5000</f>
        <v>35567.392709999993</v>
      </c>
      <c r="F15" s="65">
        <v>104992.95</v>
      </c>
      <c r="G15" s="89">
        <f>SUM(D15:F15)</f>
        <v>168865.24270999999</v>
      </c>
      <c r="H15" s="95">
        <f>C15/B15</f>
        <v>1710.3209257933668</v>
      </c>
      <c r="I15" s="66">
        <f>G15/B15</f>
        <v>40.292350921021232</v>
      </c>
      <c r="J15" s="119">
        <f>D15/C15</f>
        <v>3.9488110625694496E-3</v>
      </c>
      <c r="M15" s="125">
        <v>132154.03</v>
      </c>
      <c r="N15" s="125">
        <v>660770.15</v>
      </c>
    </row>
    <row r="16" spans="1:30" ht="18.75" customHeight="1" x14ac:dyDescent="0.2">
      <c r="A16" s="120" t="s">
        <v>255</v>
      </c>
      <c r="B16" s="91">
        <v>56</v>
      </c>
      <c r="C16" s="62">
        <v>122879</v>
      </c>
      <c r="D16" s="63">
        <v>559.07000000000005</v>
      </c>
      <c r="E16" s="64">
        <f>C16*24.81/5000</f>
        <v>609.72559799999999</v>
      </c>
      <c r="F16" s="65">
        <v>0</v>
      </c>
      <c r="G16" s="89">
        <f>SUM(D16:F16)</f>
        <v>1168.7955980000002</v>
      </c>
      <c r="H16" s="95">
        <f>C16/B16</f>
        <v>2194.2678571428573</v>
      </c>
      <c r="I16" s="66">
        <f>G16/B16</f>
        <v>20.871349964285717</v>
      </c>
      <c r="J16" s="119">
        <f>D16/C16</f>
        <v>4.5497603333360462E-3</v>
      </c>
      <c r="K16" s="105"/>
      <c r="M16" s="59">
        <v>602.4</v>
      </c>
      <c r="N16" s="59">
        <v>3012</v>
      </c>
    </row>
    <row r="17" spans="1:27" s="105" customFormat="1" ht="18.75" customHeight="1" x14ac:dyDescent="0.2">
      <c r="A17" s="60" t="s">
        <v>205</v>
      </c>
      <c r="B17" s="73">
        <v>956</v>
      </c>
      <c r="C17" s="62">
        <v>1721077</v>
      </c>
      <c r="D17" s="63">
        <v>7802.06</v>
      </c>
      <c r="E17" s="64">
        <f t="shared" si="0"/>
        <v>8539.984074</v>
      </c>
      <c r="F17" s="65">
        <v>11511.97</v>
      </c>
      <c r="G17" s="106">
        <f t="shared" si="1"/>
        <v>27854.014073999999</v>
      </c>
      <c r="H17" s="107">
        <f t="shared" si="2"/>
        <v>1800.2897489539748</v>
      </c>
      <c r="I17" s="108">
        <f t="shared" si="3"/>
        <v>29.135997985355647</v>
      </c>
      <c r="J17" s="121">
        <f t="shared" si="4"/>
        <v>4.5332428473566265E-3</v>
      </c>
      <c r="M17" s="127">
        <v>151139.4</v>
      </c>
      <c r="N17" s="127">
        <v>755697</v>
      </c>
    </row>
    <row r="18" spans="1:27" s="105" customFormat="1" ht="18.75" customHeight="1" x14ac:dyDescent="0.2">
      <c r="A18" s="60" t="s">
        <v>107</v>
      </c>
      <c r="B18" s="61">
        <v>699</v>
      </c>
      <c r="C18" s="62">
        <v>1376620</v>
      </c>
      <c r="D18" s="63">
        <v>5572.07</v>
      </c>
      <c r="E18" s="64">
        <f t="shared" si="0"/>
        <v>6830.7884399999994</v>
      </c>
      <c r="F18" s="65">
        <v>31240.48</v>
      </c>
      <c r="G18" s="106">
        <f t="shared" si="1"/>
        <v>43643.33844</v>
      </c>
      <c r="H18" s="107">
        <f t="shared" si="2"/>
        <v>1969.4134477825464</v>
      </c>
      <c r="I18" s="108">
        <f t="shared" si="3"/>
        <v>62.436821802575103</v>
      </c>
      <c r="J18" s="121">
        <f t="shared" si="4"/>
        <v>4.0476456829045054E-3</v>
      </c>
      <c r="M18" s="127">
        <v>11191.92</v>
      </c>
      <c r="N18" s="127">
        <v>55959.6</v>
      </c>
      <c r="Q18" s="128"/>
      <c r="R18" s="128"/>
      <c r="S18" s="129"/>
      <c r="T18" s="130"/>
      <c r="U18" s="130"/>
      <c r="V18" s="130"/>
      <c r="W18" s="130"/>
    </row>
    <row r="19" spans="1:27" ht="18.75" customHeight="1" x14ac:dyDescent="0.2">
      <c r="A19" s="60" t="s">
        <v>136</v>
      </c>
      <c r="B19" s="61">
        <v>2522</v>
      </c>
      <c r="C19" s="62">
        <v>5402270</v>
      </c>
      <c r="D19" s="63">
        <v>22314.84</v>
      </c>
      <c r="E19" s="64">
        <f t="shared" si="0"/>
        <v>26806.063739999998</v>
      </c>
      <c r="F19" s="65">
        <v>59141.83</v>
      </c>
      <c r="G19" s="89">
        <f t="shared" si="1"/>
        <v>108262.73374</v>
      </c>
      <c r="H19" s="95">
        <f t="shared" si="2"/>
        <v>2142.057890563045</v>
      </c>
      <c r="I19" s="66">
        <f t="shared" si="3"/>
        <v>42.927332965900078</v>
      </c>
      <c r="J19" s="119">
        <f t="shared" si="4"/>
        <v>4.1306413785316175E-3</v>
      </c>
      <c r="M19" s="59">
        <v>74821.440000000002</v>
      </c>
      <c r="N19" s="59">
        <v>374107.2</v>
      </c>
      <c r="Q19" s="128"/>
      <c r="R19" s="128"/>
      <c r="S19" s="129"/>
      <c r="T19" s="130"/>
      <c r="U19" s="130"/>
      <c r="V19" s="130"/>
      <c r="W19" s="130"/>
    </row>
    <row r="20" spans="1:27" ht="18.75" customHeight="1" x14ac:dyDescent="0.2">
      <c r="A20" s="120" t="s">
        <v>104</v>
      </c>
      <c r="B20" s="61">
        <v>787</v>
      </c>
      <c r="C20" s="62">
        <v>1695795</v>
      </c>
      <c r="D20" s="63">
        <v>7169.46</v>
      </c>
      <c r="E20" s="64">
        <f>C20*24.81/5000</f>
        <v>8414.5347899999997</v>
      </c>
      <c r="F20" s="65">
        <v>18384.759999999998</v>
      </c>
      <c r="G20" s="89">
        <f>SUM(D20:F20)</f>
        <v>33968.754789999999</v>
      </c>
      <c r="H20" s="95">
        <f>C20/B20</f>
        <v>2154.758576874206</v>
      </c>
      <c r="I20" s="66">
        <f>G20/B20</f>
        <v>43.162331372299874</v>
      </c>
      <c r="J20" s="119">
        <f>D20/C20</f>
        <v>4.2277869671746883E-3</v>
      </c>
      <c r="K20" s="124" t="s">
        <v>256</v>
      </c>
      <c r="M20" s="59">
        <v>11551.76</v>
      </c>
      <c r="N20" s="59">
        <v>57758.8</v>
      </c>
      <c r="Q20" s="128"/>
      <c r="R20" s="128"/>
      <c r="S20" s="129"/>
      <c r="T20" s="130"/>
      <c r="U20" s="130"/>
      <c r="V20" s="130"/>
      <c r="W20" s="130"/>
    </row>
    <row r="21" spans="1:27" ht="18.75" customHeight="1" x14ac:dyDescent="0.2">
      <c r="A21" s="60" t="s">
        <v>105</v>
      </c>
      <c r="B21" s="61">
        <v>3305</v>
      </c>
      <c r="C21" s="62">
        <v>5806867</v>
      </c>
      <c r="D21" s="63">
        <v>22293.58</v>
      </c>
      <c r="E21" s="64">
        <f t="shared" si="0"/>
        <v>28813.674053999996</v>
      </c>
      <c r="F21" s="65">
        <v>63274.82</v>
      </c>
      <c r="G21" s="89">
        <f t="shared" si="1"/>
        <v>114382.074054</v>
      </c>
      <c r="H21" s="95">
        <f t="shared" si="2"/>
        <v>1756.9945537065053</v>
      </c>
      <c r="I21" s="66">
        <f t="shared" si="3"/>
        <v>34.60879699062027</v>
      </c>
      <c r="J21" s="119">
        <f t="shared" si="4"/>
        <v>3.8391752385580728E-3</v>
      </c>
      <c r="K21" s="105"/>
      <c r="M21" s="59">
        <v>81828.98</v>
      </c>
      <c r="N21" s="59">
        <v>409144.9</v>
      </c>
      <c r="Q21" s="128"/>
      <c r="R21" s="128"/>
      <c r="S21" s="129"/>
      <c r="T21"/>
      <c r="U21" s="130"/>
      <c r="V21"/>
      <c r="W21" s="130"/>
      <c r="X21" s="138"/>
    </row>
    <row r="22" spans="1:27" ht="18.75" customHeight="1" x14ac:dyDescent="0.2">
      <c r="A22" s="60" t="s">
        <v>109</v>
      </c>
      <c r="B22" s="61">
        <v>2708</v>
      </c>
      <c r="C22" s="62">
        <v>4462411</v>
      </c>
      <c r="D22" s="63">
        <v>18015.79</v>
      </c>
      <c r="E22" s="64">
        <f t="shared" si="0"/>
        <v>22142.483381999999</v>
      </c>
      <c r="F22" s="65">
        <v>39262.68</v>
      </c>
      <c r="G22" s="89">
        <f t="shared" si="1"/>
        <v>79420.953382000007</v>
      </c>
      <c r="H22" s="95">
        <f t="shared" si="2"/>
        <v>1647.8622599704579</v>
      </c>
      <c r="I22" s="66">
        <f t="shared" si="3"/>
        <v>29.328269343426886</v>
      </c>
      <c r="J22" s="119">
        <f t="shared" si="4"/>
        <v>4.0372323391995946E-3</v>
      </c>
      <c r="K22" s="105"/>
      <c r="M22" s="59">
        <v>24097.02</v>
      </c>
      <c r="N22" s="59">
        <v>120485.1</v>
      </c>
      <c r="Q22" s="128"/>
      <c r="R22" s="128"/>
      <c r="S22" s="129"/>
      <c r="T22" s="135"/>
      <c r="U22" s="130"/>
      <c r="V22" s="135"/>
      <c r="W22" s="130"/>
    </row>
    <row r="23" spans="1:27" ht="18.75" customHeight="1" x14ac:dyDescent="0.2">
      <c r="A23" s="60" t="s">
        <v>78</v>
      </c>
      <c r="B23" s="61">
        <v>1286</v>
      </c>
      <c r="C23" s="62">
        <v>3439947</v>
      </c>
      <c r="D23" s="63">
        <v>13326.37</v>
      </c>
      <c r="E23" s="64">
        <f t="shared" si="0"/>
        <v>17069.017013999997</v>
      </c>
      <c r="F23" s="65">
        <v>34058.480000000003</v>
      </c>
      <c r="G23" s="89">
        <f t="shared" si="1"/>
        <v>64453.867014000003</v>
      </c>
      <c r="H23" s="95">
        <f t="shared" si="2"/>
        <v>2674.919906687403</v>
      </c>
      <c r="I23" s="66">
        <f t="shared" si="3"/>
        <v>50.119647755832041</v>
      </c>
      <c r="J23" s="119">
        <f t="shared" si="4"/>
        <v>3.8740044541383926E-3</v>
      </c>
      <c r="K23" s="105"/>
      <c r="L23" s="105"/>
      <c r="M23" s="59">
        <v>60079.199999999997</v>
      </c>
      <c r="N23" s="59">
        <v>300396.01</v>
      </c>
      <c r="Q23" s="128"/>
      <c r="R23" s="128"/>
      <c r="S23" s="129"/>
      <c r="T23" s="135"/>
      <c r="U23" s="130"/>
      <c r="V23" s="135"/>
      <c r="W23" s="130"/>
    </row>
    <row r="24" spans="1:27" ht="18.75" customHeight="1" x14ac:dyDescent="0.2">
      <c r="A24" s="60" t="s">
        <v>182</v>
      </c>
      <c r="B24" s="61">
        <v>2016</v>
      </c>
      <c r="C24" s="62">
        <v>4951440</v>
      </c>
      <c r="D24" s="63">
        <v>21473.51</v>
      </c>
      <c r="E24" s="64">
        <f t="shared" si="0"/>
        <v>24569.045279999998</v>
      </c>
      <c r="F24" s="65">
        <v>49031.33</v>
      </c>
      <c r="G24" s="89">
        <f t="shared" si="1"/>
        <v>95073.885280000002</v>
      </c>
      <c r="H24" s="95">
        <f t="shared" si="2"/>
        <v>2456.0714285714284</v>
      </c>
      <c r="I24" s="66">
        <f t="shared" si="3"/>
        <v>47.159665317460316</v>
      </c>
      <c r="J24" s="119">
        <f t="shared" si="4"/>
        <v>4.3368212075678989E-3</v>
      </c>
      <c r="K24" s="105"/>
      <c r="M24" s="125">
        <v>47236.74</v>
      </c>
      <c r="N24" s="125">
        <v>236183.7</v>
      </c>
      <c r="Q24" s="128"/>
      <c r="R24" s="128"/>
      <c r="S24" s="129"/>
      <c r="T24" s="135"/>
      <c r="U24" s="130"/>
      <c r="V24" s="135"/>
      <c r="W24" s="130"/>
    </row>
    <row r="25" spans="1:27" ht="18.75" customHeight="1" x14ac:dyDescent="0.2">
      <c r="A25" s="60" t="s">
        <v>117</v>
      </c>
      <c r="B25" s="61">
        <v>5587</v>
      </c>
      <c r="C25" s="62">
        <v>13951594</v>
      </c>
      <c r="D25" s="63">
        <v>47782.67</v>
      </c>
      <c r="E25" s="64">
        <f t="shared" si="0"/>
        <v>69227.809427999993</v>
      </c>
      <c r="F25" s="65">
        <v>98997.43</v>
      </c>
      <c r="G25" s="89">
        <f t="shared" si="1"/>
        <v>216007.90942799998</v>
      </c>
      <c r="H25" s="95">
        <f t="shared" si="2"/>
        <v>2497.1530338285306</v>
      </c>
      <c r="I25" s="66">
        <f t="shared" si="3"/>
        <v>38.66259341829246</v>
      </c>
      <c r="J25" s="119">
        <f t="shared" si="4"/>
        <v>3.424889657769571E-3</v>
      </c>
      <c r="M25" s="125">
        <v>257127.88</v>
      </c>
      <c r="N25" s="125">
        <v>1285639.3999999999</v>
      </c>
      <c r="Q25" s="128"/>
      <c r="R25" s="128"/>
      <c r="S25" s="129"/>
      <c r="T25" s="136"/>
      <c r="U25" s="130"/>
      <c r="V25" s="136"/>
      <c r="W25" s="130"/>
      <c r="X25" s="138"/>
    </row>
    <row r="26" spans="1:27" ht="18.75" customHeight="1" x14ac:dyDescent="0.2">
      <c r="A26" s="120" t="s">
        <v>238</v>
      </c>
      <c r="B26" s="61">
        <v>1240</v>
      </c>
      <c r="C26" s="62">
        <v>4381941</v>
      </c>
      <c r="D26" s="63">
        <v>21055.91</v>
      </c>
      <c r="E26" s="64">
        <f>C26*24.81/5000</f>
        <v>21743.191241999997</v>
      </c>
      <c r="F26" s="65">
        <v>52434.98</v>
      </c>
      <c r="G26" s="89">
        <f>SUM(D26:F26)</f>
        <v>95234.081242</v>
      </c>
      <c r="H26" s="95">
        <f>C26/B26</f>
        <v>3533.8233870967742</v>
      </c>
      <c r="I26" s="66">
        <f>G26/B26</f>
        <v>76.801678420967747</v>
      </c>
      <c r="J26" s="119">
        <f>D26/C26</f>
        <v>4.80515597996413E-3</v>
      </c>
      <c r="M26" s="59">
        <v>14109.85</v>
      </c>
      <c r="N26" s="59">
        <v>70549.25</v>
      </c>
      <c r="Q26" s="128"/>
      <c r="R26" s="128"/>
      <c r="S26" s="129"/>
      <c r="T26" s="136"/>
      <c r="U26" s="130"/>
      <c r="V26" s="136"/>
      <c r="W26" s="130"/>
      <c r="X26" s="138"/>
    </row>
    <row r="27" spans="1:27" ht="18.75" customHeight="1" x14ac:dyDescent="0.2">
      <c r="A27" s="60" t="s">
        <v>217</v>
      </c>
      <c r="B27" s="61">
        <v>4390</v>
      </c>
      <c r="C27" s="62">
        <v>12285532</v>
      </c>
      <c r="D27" s="63">
        <v>50993.79</v>
      </c>
      <c r="E27" s="64">
        <f t="shared" si="0"/>
        <v>60960.80978399999</v>
      </c>
      <c r="F27" s="65">
        <v>51675.839999999997</v>
      </c>
      <c r="G27" s="89">
        <f t="shared" si="1"/>
        <v>163630.43978399999</v>
      </c>
      <c r="H27" s="95">
        <f t="shared" si="2"/>
        <v>2798.5266514806376</v>
      </c>
      <c r="I27" s="66">
        <f t="shared" si="3"/>
        <v>37.273448697949881</v>
      </c>
      <c r="J27" s="119">
        <f t="shared" si="4"/>
        <v>4.1507189106666283E-3</v>
      </c>
      <c r="K27" s="105"/>
      <c r="M27" s="125">
        <v>28748.14</v>
      </c>
      <c r="N27" s="125">
        <v>143740.70000000001</v>
      </c>
      <c r="Q27" s="131"/>
      <c r="R27"/>
      <c r="S27"/>
      <c r="T27" s="136"/>
      <c r="U27"/>
      <c r="V27" s="136"/>
      <c r="W27"/>
    </row>
    <row r="28" spans="1:27" ht="18.75" customHeight="1" x14ac:dyDescent="0.2">
      <c r="A28" s="60" t="s">
        <v>168</v>
      </c>
      <c r="B28" s="61">
        <v>2057</v>
      </c>
      <c r="C28" s="62">
        <v>5312583</v>
      </c>
      <c r="D28" s="63">
        <v>21091.59</v>
      </c>
      <c r="E28" s="64">
        <f t="shared" si="0"/>
        <v>26361.036845999999</v>
      </c>
      <c r="F28" s="65">
        <v>54149.55</v>
      </c>
      <c r="G28" s="89">
        <f t="shared" si="1"/>
        <v>101602.176846</v>
      </c>
      <c r="H28" s="95">
        <f t="shared" si="2"/>
        <v>2582.684978123481</v>
      </c>
      <c r="I28" s="66">
        <f t="shared" si="3"/>
        <v>49.393377173553723</v>
      </c>
      <c r="J28" s="119">
        <f t="shared" si="4"/>
        <v>3.9701196197781761E-3</v>
      </c>
      <c r="M28" s="59">
        <v>28953.58</v>
      </c>
      <c r="N28" s="59">
        <v>144767.9</v>
      </c>
      <c r="Q28" s="132"/>
      <c r="S28" s="133"/>
      <c r="T28" s="137"/>
      <c r="U28" s="134"/>
      <c r="V28" s="137"/>
      <c r="W28" s="134"/>
    </row>
    <row r="29" spans="1:27" ht="18.75" customHeight="1" x14ac:dyDescent="0.2">
      <c r="A29" s="60" t="s">
        <v>126</v>
      </c>
      <c r="B29" s="61">
        <v>1025</v>
      </c>
      <c r="C29" s="62">
        <v>2905961</v>
      </c>
      <c r="D29" s="63">
        <v>10445.41</v>
      </c>
      <c r="E29" s="64">
        <f t="shared" si="0"/>
        <v>14419.378482</v>
      </c>
      <c r="F29" s="65">
        <v>32216.78</v>
      </c>
      <c r="G29" s="89">
        <f t="shared" si="1"/>
        <v>57081.568482000002</v>
      </c>
      <c r="H29" s="95">
        <f t="shared" si="2"/>
        <v>2835.0839024390243</v>
      </c>
      <c r="I29" s="66">
        <f t="shared" si="3"/>
        <v>55.689335104390246</v>
      </c>
      <c r="J29" s="119">
        <f t="shared" si="4"/>
        <v>3.5944770077781497E-3</v>
      </c>
      <c r="M29" s="125">
        <v>33592</v>
      </c>
      <c r="N29" s="125">
        <v>167960</v>
      </c>
    </row>
    <row r="30" spans="1:27" s="105" customFormat="1" ht="18.75" customHeight="1" x14ac:dyDescent="0.2">
      <c r="A30" s="60" t="s">
        <v>118</v>
      </c>
      <c r="B30" s="61">
        <v>1234</v>
      </c>
      <c r="C30" s="62">
        <v>4319301</v>
      </c>
      <c r="D30" s="63">
        <v>21110.12</v>
      </c>
      <c r="E30" s="64">
        <f t="shared" si="0"/>
        <v>21432.371561999997</v>
      </c>
      <c r="F30" s="65">
        <v>52702.78</v>
      </c>
      <c r="G30" s="106">
        <f t="shared" si="1"/>
        <v>95245.271561999994</v>
      </c>
      <c r="H30" s="107">
        <f t="shared" si="2"/>
        <v>3500.243922204214</v>
      </c>
      <c r="I30" s="108">
        <f t="shared" si="3"/>
        <v>77.184174685575357</v>
      </c>
      <c r="J30" s="121">
        <f t="shared" si="4"/>
        <v>4.8873926591362811E-3</v>
      </c>
      <c r="M30" s="105">
        <v>70836.53</v>
      </c>
      <c r="N30" s="105">
        <v>354182.65</v>
      </c>
      <c r="P30"/>
      <c r="Q30" s="149"/>
      <c r="R30" s="150"/>
      <c r="S30" s="151"/>
      <c r="T30" s="130"/>
      <c r="U30" s="130"/>
      <c r="V30" s="130"/>
      <c r="X30" s="130"/>
      <c r="Y30" s="90"/>
      <c r="Z30" s="90"/>
      <c r="AA30" s="90"/>
    </row>
    <row r="31" spans="1:27" ht="18.75" customHeight="1" x14ac:dyDescent="0.2">
      <c r="A31" s="60" t="s">
        <v>127</v>
      </c>
      <c r="B31" s="61">
        <v>909</v>
      </c>
      <c r="C31" s="62">
        <v>2604916</v>
      </c>
      <c r="D31" s="63">
        <v>10992.8</v>
      </c>
      <c r="E31" s="64">
        <f t="shared" si="0"/>
        <v>12925.593191999998</v>
      </c>
      <c r="F31" s="65">
        <v>30981.45</v>
      </c>
      <c r="G31" s="89">
        <f t="shared" si="1"/>
        <v>54899.843192</v>
      </c>
      <c r="H31" s="95">
        <f t="shared" si="2"/>
        <v>2865.6941694169418</v>
      </c>
      <c r="I31" s="66">
        <f t="shared" si="3"/>
        <v>60.395867097909793</v>
      </c>
      <c r="J31" s="119">
        <f t="shared" si="4"/>
        <v>4.2200209143020348E-3</v>
      </c>
      <c r="K31" s="105"/>
      <c r="M31" s="59">
        <v>21933.39</v>
      </c>
      <c r="N31" s="59">
        <v>109666.95</v>
      </c>
      <c r="P31"/>
      <c r="Q31" s="149"/>
      <c r="R31" s="150"/>
      <c r="S31" s="151"/>
      <c r="T31" s="130"/>
      <c r="U31" s="130"/>
      <c r="V31" s="130"/>
      <c r="X31" s="130"/>
      <c r="Y31" s="90"/>
      <c r="Z31" s="125"/>
      <c r="AA31" s="90"/>
    </row>
    <row r="32" spans="1:27" ht="18.75" customHeight="1" x14ac:dyDescent="0.2">
      <c r="A32" s="60" t="s">
        <v>183</v>
      </c>
      <c r="B32" s="61">
        <v>1237</v>
      </c>
      <c r="C32" s="62">
        <v>4450599</v>
      </c>
      <c r="D32" s="63">
        <v>14072.19</v>
      </c>
      <c r="E32" s="64">
        <f t="shared" si="0"/>
        <v>22083.872238</v>
      </c>
      <c r="F32" s="65">
        <v>29730.29</v>
      </c>
      <c r="G32" s="89">
        <f t="shared" si="1"/>
        <v>65886.352237999992</v>
      </c>
      <c r="H32" s="95">
        <f t="shared" si="2"/>
        <v>3597.8973322554566</v>
      </c>
      <c r="I32" s="66">
        <f t="shared" si="3"/>
        <v>53.263017168957148</v>
      </c>
      <c r="J32" s="119">
        <f t="shared" si="4"/>
        <v>3.1618642793925043E-3</v>
      </c>
      <c r="K32" s="105"/>
      <c r="M32" s="59">
        <v>49001.1</v>
      </c>
      <c r="N32" s="59">
        <v>245005.5</v>
      </c>
      <c r="P32"/>
      <c r="Q32" s="149"/>
      <c r="R32" s="150"/>
      <c r="S32" s="151"/>
      <c r="T32" s="130"/>
      <c r="U32" s="130"/>
      <c r="V32" s="130"/>
      <c r="X32" s="130"/>
      <c r="Y32" s="90"/>
      <c r="Z32" s="125"/>
      <c r="AA32" s="90"/>
    </row>
    <row r="33" spans="1:27" ht="18.75" customHeight="1" x14ac:dyDescent="0.2">
      <c r="A33" s="60" t="s">
        <v>207</v>
      </c>
      <c r="B33" s="61">
        <v>2677</v>
      </c>
      <c r="C33" s="62">
        <v>8418966</v>
      </c>
      <c r="D33" s="63">
        <v>40648.39</v>
      </c>
      <c r="E33" s="64">
        <f t="shared" si="0"/>
        <v>41774.909291999997</v>
      </c>
      <c r="F33" s="65">
        <v>40515.599999999999</v>
      </c>
      <c r="G33" s="89">
        <f t="shared" si="1"/>
        <v>122938.89929199999</v>
      </c>
      <c r="H33" s="95">
        <f t="shared" si="2"/>
        <v>3144.9256630556592</v>
      </c>
      <c r="I33" s="66">
        <f t="shared" si="3"/>
        <v>45.924131225999247</v>
      </c>
      <c r="J33" s="119">
        <f t="shared" si="4"/>
        <v>4.8281926782932725E-3</v>
      </c>
      <c r="M33" s="125">
        <v>20256.03</v>
      </c>
      <c r="N33" s="125">
        <v>101280.15</v>
      </c>
      <c r="P33"/>
      <c r="Q33" s="149"/>
      <c r="R33" s="150"/>
      <c r="S33" s="151"/>
      <c r="T33" s="130"/>
      <c r="U33" s="130"/>
      <c r="V33" s="130"/>
      <c r="X33" s="130"/>
      <c r="Y33" s="90"/>
      <c r="Z33" s="125"/>
      <c r="AA33" s="90"/>
    </row>
    <row r="34" spans="1:27" ht="18.75" customHeight="1" x14ac:dyDescent="0.2">
      <c r="A34" s="60" t="s">
        <v>246</v>
      </c>
      <c r="B34" s="61">
        <v>11698</v>
      </c>
      <c r="C34" s="62">
        <v>29496444</v>
      </c>
      <c r="D34" s="63">
        <v>98930.91</v>
      </c>
      <c r="E34" s="64">
        <f t="shared" si="0"/>
        <v>146361.355128</v>
      </c>
      <c r="F34" s="65">
        <v>81285.98</v>
      </c>
      <c r="G34" s="89">
        <f t="shared" si="1"/>
        <v>326578.24512799998</v>
      </c>
      <c r="H34" s="95">
        <f t="shared" si="2"/>
        <v>2521.4946144640107</v>
      </c>
      <c r="I34" s="66">
        <f t="shared" si="3"/>
        <v>27.917442736194218</v>
      </c>
      <c r="J34" s="119">
        <f t="shared" si="4"/>
        <v>3.3539944679433224E-3</v>
      </c>
      <c r="M34" s="125">
        <v>152191.32999999999</v>
      </c>
      <c r="N34" s="125">
        <v>760956.65</v>
      </c>
      <c r="P34"/>
      <c r="Q34" s="149"/>
      <c r="R34" s="149"/>
      <c r="S34" s="151"/>
      <c r="T34" s="130"/>
      <c r="U34" s="130"/>
      <c r="V34" s="130"/>
      <c r="X34" s="130"/>
      <c r="Y34" s="90"/>
      <c r="Z34" s="125"/>
      <c r="AA34" s="90"/>
    </row>
    <row r="35" spans="1:27" ht="18.75" customHeight="1" x14ac:dyDescent="0.2">
      <c r="A35" s="60" t="s">
        <v>128</v>
      </c>
      <c r="B35" s="61">
        <v>2310</v>
      </c>
      <c r="C35" s="62">
        <v>5583787</v>
      </c>
      <c r="D35" s="63">
        <v>24670.57</v>
      </c>
      <c r="E35" s="64">
        <f t="shared" si="0"/>
        <v>27706.751093999999</v>
      </c>
      <c r="F35" s="65">
        <v>52303.44</v>
      </c>
      <c r="G35" s="89">
        <f t="shared" si="1"/>
        <v>104680.761094</v>
      </c>
      <c r="H35" s="95">
        <f t="shared" si="2"/>
        <v>2417.2238095238095</v>
      </c>
      <c r="I35" s="66">
        <f t="shared" si="3"/>
        <v>45.316346793939395</v>
      </c>
      <c r="J35" s="119">
        <f t="shared" si="4"/>
        <v>4.4182505528953739E-3</v>
      </c>
      <c r="M35" s="125">
        <v>97759.54</v>
      </c>
      <c r="N35" s="125">
        <v>488797.7</v>
      </c>
      <c r="P35"/>
      <c r="Q35" s="149"/>
      <c r="R35" s="150"/>
      <c r="S35" s="151"/>
      <c r="T35" s="130"/>
      <c r="U35" s="130"/>
      <c r="V35" s="130"/>
      <c r="X35" s="130"/>
      <c r="Y35" s="90"/>
      <c r="Z35" s="125"/>
      <c r="AA35" s="90"/>
    </row>
    <row r="36" spans="1:27" ht="18.75" customHeight="1" x14ac:dyDescent="0.2">
      <c r="A36" s="60" t="s">
        <v>176</v>
      </c>
      <c r="B36" s="61">
        <v>4446</v>
      </c>
      <c r="C36" s="62">
        <v>11538321</v>
      </c>
      <c r="D36" s="63">
        <v>56792.7</v>
      </c>
      <c r="E36" s="64">
        <f t="shared" si="0"/>
        <v>57253.148801999996</v>
      </c>
      <c r="F36" s="65">
        <v>90198.49</v>
      </c>
      <c r="G36" s="89">
        <f t="shared" si="1"/>
        <v>204244.33880199998</v>
      </c>
      <c r="H36" s="95">
        <f t="shared" si="2"/>
        <v>2595.2139001349528</v>
      </c>
      <c r="I36" s="66">
        <f t="shared" si="3"/>
        <v>45.938897616284294</v>
      </c>
      <c r="J36" s="119">
        <f t="shared" si="4"/>
        <v>4.9220939511043244E-3</v>
      </c>
      <c r="M36" s="125">
        <v>91290.11</v>
      </c>
      <c r="N36" s="125">
        <v>456450.55</v>
      </c>
      <c r="P36"/>
      <c r="Q36" s="149"/>
      <c r="R36" s="150"/>
      <c r="S36" s="151"/>
      <c r="T36" s="130"/>
      <c r="U36" s="130"/>
      <c r="V36" s="130"/>
      <c r="X36" s="130"/>
      <c r="Y36" s="90"/>
      <c r="Z36" s="125"/>
      <c r="AA36" s="90"/>
    </row>
    <row r="37" spans="1:27" ht="18.75" customHeight="1" x14ac:dyDescent="0.2">
      <c r="A37" s="60" t="s">
        <v>184</v>
      </c>
      <c r="B37" s="61">
        <v>4086</v>
      </c>
      <c r="C37" s="62">
        <v>12738292</v>
      </c>
      <c r="D37" s="63">
        <v>59267.360000000001</v>
      </c>
      <c r="E37" s="64">
        <f t="shared" si="0"/>
        <v>63207.404903999995</v>
      </c>
      <c r="F37" s="65">
        <v>112755.66</v>
      </c>
      <c r="G37" s="89">
        <f t="shared" si="1"/>
        <v>235230.42490400001</v>
      </c>
      <c r="H37" s="95">
        <f t="shared" si="2"/>
        <v>3117.5457660303477</v>
      </c>
      <c r="I37" s="66">
        <f t="shared" si="3"/>
        <v>57.569854357317674</v>
      </c>
      <c r="J37" s="119">
        <f t="shared" si="4"/>
        <v>4.6526928413950629E-3</v>
      </c>
      <c r="M37" s="125">
        <v>48880.74</v>
      </c>
      <c r="N37" s="125">
        <v>244403.7</v>
      </c>
      <c r="P37"/>
      <c r="Q37" s="149"/>
      <c r="R37" s="150"/>
      <c r="S37" s="151"/>
      <c r="T37" s="130"/>
      <c r="U37" s="130"/>
      <c r="V37" s="130"/>
      <c r="X37" s="130"/>
      <c r="Y37" s="90"/>
      <c r="Z37" s="125"/>
      <c r="AA37" s="90"/>
    </row>
    <row r="38" spans="1:27" ht="18.75" customHeight="1" x14ac:dyDescent="0.2">
      <c r="A38" s="60" t="s">
        <v>199</v>
      </c>
      <c r="B38" s="61">
        <v>1282</v>
      </c>
      <c r="C38" s="62">
        <v>3408369</v>
      </c>
      <c r="D38" s="63">
        <v>16214.01</v>
      </c>
      <c r="E38" s="64">
        <f t="shared" si="0"/>
        <v>16912.326978000001</v>
      </c>
      <c r="F38" s="65">
        <v>36116.26</v>
      </c>
      <c r="G38" s="89">
        <f t="shared" si="1"/>
        <v>69242.596978000001</v>
      </c>
      <c r="H38" s="95">
        <f t="shared" si="2"/>
        <v>2658.6341653666145</v>
      </c>
      <c r="I38" s="66">
        <f t="shared" si="3"/>
        <v>54.011386098283936</v>
      </c>
      <c r="J38" s="119">
        <f t="shared" si="4"/>
        <v>4.7571169670889511E-3</v>
      </c>
      <c r="M38" s="59">
        <v>43793.73</v>
      </c>
      <c r="N38" s="59">
        <v>218968.65</v>
      </c>
      <c r="P38"/>
      <c r="Q38" s="149"/>
      <c r="R38" s="150"/>
      <c r="S38" s="151"/>
      <c r="T38" s="130"/>
      <c r="U38" s="130"/>
      <c r="V38" s="130"/>
      <c r="X38" s="130"/>
      <c r="Y38" s="90"/>
      <c r="Z38" s="125"/>
      <c r="AA38" s="90"/>
    </row>
    <row r="39" spans="1:27" ht="18.75" customHeight="1" x14ac:dyDescent="0.2">
      <c r="A39" s="60" t="s">
        <v>164</v>
      </c>
      <c r="B39" s="61">
        <v>1419</v>
      </c>
      <c r="C39" s="62">
        <v>3533124</v>
      </c>
      <c r="D39" s="63">
        <v>13999.99</v>
      </c>
      <c r="E39" s="64">
        <f t="shared" si="0"/>
        <v>17531.361288</v>
      </c>
      <c r="F39" s="65">
        <v>32777</v>
      </c>
      <c r="G39" s="89">
        <f t="shared" si="1"/>
        <v>64308.351287999998</v>
      </c>
      <c r="H39" s="95">
        <f t="shared" si="2"/>
        <v>2489.8689217758983</v>
      </c>
      <c r="I39" s="66">
        <f t="shared" si="3"/>
        <v>45.319486460887951</v>
      </c>
      <c r="J39" s="119">
        <f t="shared" si="4"/>
        <v>3.9624960799564349E-3</v>
      </c>
      <c r="M39" s="59">
        <v>22647.32</v>
      </c>
      <c r="N39" s="59">
        <v>113236.6</v>
      </c>
      <c r="P39"/>
      <c r="Q39" s="149"/>
      <c r="R39" s="150"/>
      <c r="S39" s="151"/>
      <c r="T39" s="130"/>
      <c r="U39" s="130"/>
      <c r="V39" s="130"/>
      <c r="X39" s="130"/>
      <c r="Y39" s="90"/>
      <c r="Z39" s="125"/>
      <c r="AA39" s="90"/>
    </row>
    <row r="40" spans="1:27" ht="18.75" customHeight="1" x14ac:dyDescent="0.2">
      <c r="A40" s="60" t="s">
        <v>119</v>
      </c>
      <c r="B40" s="61">
        <v>333</v>
      </c>
      <c r="C40" s="62">
        <v>1021241</v>
      </c>
      <c r="D40" s="63">
        <v>4823.0200000000004</v>
      </c>
      <c r="E40" s="64">
        <f t="shared" si="0"/>
        <v>5067.3978419999994</v>
      </c>
      <c r="F40" s="65">
        <v>11296.79</v>
      </c>
      <c r="G40" s="89">
        <f t="shared" si="1"/>
        <v>21187.207842</v>
      </c>
      <c r="H40" s="95">
        <f t="shared" si="2"/>
        <v>3066.7897897897897</v>
      </c>
      <c r="I40" s="66">
        <f t="shared" si="3"/>
        <v>63.625248774774775</v>
      </c>
      <c r="J40" s="119">
        <f t="shared" si="4"/>
        <v>4.7227050226146426E-3</v>
      </c>
      <c r="M40" s="125">
        <v>7271.54</v>
      </c>
      <c r="N40" s="125">
        <v>36357.699999999997</v>
      </c>
      <c r="P40"/>
      <c r="Q40" s="149"/>
      <c r="R40" s="150"/>
      <c r="S40" s="151"/>
      <c r="T40" s="130"/>
      <c r="U40" s="130"/>
      <c r="V40" s="130"/>
      <c r="X40" s="130"/>
      <c r="Y40" s="90"/>
      <c r="Z40" s="125"/>
      <c r="AA40" s="90"/>
    </row>
    <row r="41" spans="1:27" ht="18.75" customHeight="1" x14ac:dyDescent="0.2">
      <c r="A41" s="60" t="s">
        <v>218</v>
      </c>
      <c r="B41" s="61">
        <v>437</v>
      </c>
      <c r="C41" s="62">
        <v>1513827</v>
      </c>
      <c r="D41" s="63">
        <v>10152.959999999999</v>
      </c>
      <c r="E41" s="64">
        <f t="shared" si="0"/>
        <v>7511.6095739999992</v>
      </c>
      <c r="F41" s="65">
        <v>17879.78</v>
      </c>
      <c r="G41" s="89">
        <f t="shared" si="1"/>
        <v>35544.349573999993</v>
      </c>
      <c r="H41" s="95">
        <f t="shared" si="2"/>
        <v>3464.1350114416477</v>
      </c>
      <c r="I41" s="66">
        <f t="shared" si="3"/>
        <v>81.337184379862677</v>
      </c>
      <c r="J41" s="119">
        <f t="shared" si="4"/>
        <v>6.7068165649047081E-3</v>
      </c>
      <c r="M41" s="125">
        <v>3961.96</v>
      </c>
      <c r="N41" s="125">
        <v>19809.8</v>
      </c>
      <c r="P41"/>
      <c r="Q41" s="149"/>
      <c r="R41" s="150"/>
      <c r="S41" s="151"/>
      <c r="T41" s="130"/>
      <c r="U41" s="130"/>
      <c r="V41" s="130"/>
      <c r="X41" s="130"/>
      <c r="Y41" s="90"/>
      <c r="Z41" s="125"/>
      <c r="AA41" s="90"/>
    </row>
    <row r="42" spans="1:27" ht="18.75" customHeight="1" x14ac:dyDescent="0.2">
      <c r="A42" s="60" t="s">
        <v>201</v>
      </c>
      <c r="B42" s="61">
        <v>1163</v>
      </c>
      <c r="C42" s="62">
        <v>2449934</v>
      </c>
      <c r="D42" s="71">
        <v>8536.1200000000008</v>
      </c>
      <c r="E42" s="64">
        <f t="shared" si="0"/>
        <v>12156.572507999999</v>
      </c>
      <c r="F42" s="65">
        <v>28270.86</v>
      </c>
      <c r="G42" s="89">
        <f t="shared" si="1"/>
        <v>48963.552508000001</v>
      </c>
      <c r="H42" s="95">
        <f t="shared" si="2"/>
        <v>2106.5640584694756</v>
      </c>
      <c r="I42" s="66">
        <f t="shared" si="3"/>
        <v>42.101076963026657</v>
      </c>
      <c r="J42" s="119">
        <f t="shared" si="4"/>
        <v>3.484224472985803E-3</v>
      </c>
      <c r="M42" s="59">
        <v>35622.04</v>
      </c>
      <c r="N42" s="59">
        <v>178110.2</v>
      </c>
      <c r="Q42" s="139"/>
      <c r="R42" s="140"/>
      <c r="S42" s="141"/>
      <c r="T42" s="141"/>
      <c r="U42" s="141"/>
      <c r="V42" s="141"/>
      <c r="X42" s="90"/>
      <c r="Y42" s="90"/>
      <c r="Z42" s="90"/>
      <c r="AA42" s="90"/>
    </row>
    <row r="43" spans="1:27" ht="18.75" customHeight="1" x14ac:dyDescent="0.2">
      <c r="A43" s="60" t="s">
        <v>236</v>
      </c>
      <c r="B43" s="61">
        <v>95</v>
      </c>
      <c r="C43" s="73">
        <v>179657</v>
      </c>
      <c r="D43" s="64">
        <v>716.83</v>
      </c>
      <c r="E43" s="64">
        <f t="shared" si="0"/>
        <v>891.458034</v>
      </c>
      <c r="F43" s="65">
        <v>1726.35</v>
      </c>
      <c r="G43" s="89">
        <f t="shared" si="1"/>
        <v>3334.6380340000001</v>
      </c>
      <c r="H43" s="95">
        <f t="shared" si="2"/>
        <v>1891.1263157894737</v>
      </c>
      <c r="I43" s="66">
        <f t="shared" si="3"/>
        <v>35.101452989473685</v>
      </c>
      <c r="J43" s="119">
        <f t="shared" si="4"/>
        <v>3.9899920403880735E-3</v>
      </c>
      <c r="M43" s="59">
        <v>2520.59</v>
      </c>
      <c r="N43" s="59">
        <v>12602.95</v>
      </c>
    </row>
    <row r="44" spans="1:27" ht="18.75" customHeight="1" x14ac:dyDescent="0.2">
      <c r="A44" s="60" t="s">
        <v>70</v>
      </c>
      <c r="B44" s="61">
        <v>289</v>
      </c>
      <c r="C44" s="62">
        <v>311753</v>
      </c>
      <c r="D44" s="110">
        <v>1244.9100000000001</v>
      </c>
      <c r="E44" s="64">
        <f t="shared" si="0"/>
        <v>1546.9183859999998</v>
      </c>
      <c r="F44" s="65">
        <v>4983.7700000000004</v>
      </c>
      <c r="G44" s="89">
        <f t="shared" si="1"/>
        <v>7775.5983860000006</v>
      </c>
      <c r="H44" s="95">
        <f t="shared" si="2"/>
        <v>1078.7301038062283</v>
      </c>
      <c r="I44" s="66">
        <f t="shared" si="3"/>
        <v>26.905184726643601</v>
      </c>
      <c r="J44" s="119">
        <f t="shared" si="4"/>
        <v>3.9932574826866147E-3</v>
      </c>
      <c r="M44" s="59">
        <v>2522.08</v>
      </c>
      <c r="N44" s="59">
        <v>12610.4</v>
      </c>
      <c r="Q44" s="145"/>
      <c r="R44" s="145"/>
      <c r="S44" s="150"/>
      <c r="T44" s="151"/>
      <c r="U44" s="146"/>
      <c r="V44" s="147"/>
    </row>
    <row r="45" spans="1:27" ht="18.75" customHeight="1" x14ac:dyDescent="0.2">
      <c r="A45" s="60" t="s">
        <v>190</v>
      </c>
      <c r="B45" s="61">
        <v>387</v>
      </c>
      <c r="C45" s="75">
        <v>436793</v>
      </c>
      <c r="D45" s="74">
        <v>1983.04</v>
      </c>
      <c r="E45" s="64">
        <f t="shared" si="0"/>
        <v>2167.3668659999998</v>
      </c>
      <c r="F45" s="65">
        <v>4479.05</v>
      </c>
      <c r="G45" s="89">
        <f t="shared" si="1"/>
        <v>8629.4568660000004</v>
      </c>
      <c r="H45" s="95">
        <f t="shared" si="2"/>
        <v>1128.6640826873386</v>
      </c>
      <c r="I45" s="66">
        <f t="shared" si="3"/>
        <v>22.29833815503876</v>
      </c>
      <c r="J45" s="119">
        <f t="shared" si="4"/>
        <v>4.5399994963289244E-3</v>
      </c>
      <c r="M45" s="59">
        <v>5123.58</v>
      </c>
      <c r="N45" s="59">
        <v>25617.9</v>
      </c>
      <c r="Q45" s="145"/>
      <c r="R45" s="145"/>
      <c r="S45" s="150"/>
      <c r="T45" s="151"/>
      <c r="U45" s="146"/>
      <c r="V45" s="147"/>
      <c r="W45" s="130"/>
      <c r="X45" s="130"/>
    </row>
    <row r="46" spans="1:27" ht="18.75" customHeight="1" x14ac:dyDescent="0.2">
      <c r="A46" s="60" t="s">
        <v>220</v>
      </c>
      <c r="B46" s="61">
        <v>2561</v>
      </c>
      <c r="C46" s="62">
        <v>4693036</v>
      </c>
      <c r="D46" s="63">
        <v>19934.12</v>
      </c>
      <c r="E46" s="64">
        <f t="shared" si="0"/>
        <v>23286.844632</v>
      </c>
      <c r="F46" s="65">
        <v>55248.88</v>
      </c>
      <c r="G46" s="89">
        <f t="shared" si="1"/>
        <v>98469.844631999993</v>
      </c>
      <c r="H46" s="95">
        <f t="shared" si="2"/>
        <v>1832.5013666536508</v>
      </c>
      <c r="I46" s="66">
        <f t="shared" si="3"/>
        <v>38.449763620460757</v>
      </c>
      <c r="J46" s="119">
        <f t="shared" si="4"/>
        <v>4.2475957993929727E-3</v>
      </c>
      <c r="M46" s="125">
        <v>53474.35</v>
      </c>
      <c r="N46" s="125">
        <v>267371.75</v>
      </c>
      <c r="Q46" s="145"/>
      <c r="R46" s="145"/>
      <c r="S46" s="150"/>
      <c r="T46" s="151"/>
      <c r="U46" s="146"/>
      <c r="V46" s="147"/>
      <c r="W46" s="130"/>
      <c r="X46" s="130"/>
    </row>
    <row r="47" spans="1:27" ht="18.75" customHeight="1" x14ac:dyDescent="0.2">
      <c r="A47" s="60" t="s">
        <v>222</v>
      </c>
      <c r="B47" s="61">
        <v>1476</v>
      </c>
      <c r="C47" s="62">
        <v>4658575</v>
      </c>
      <c r="D47" s="63">
        <v>24084.6</v>
      </c>
      <c r="E47" s="64">
        <f t="shared" si="0"/>
        <v>23115.849149999998</v>
      </c>
      <c r="F47" s="65">
        <v>59259.1</v>
      </c>
      <c r="G47" s="89">
        <f t="shared" si="1"/>
        <v>106459.54915000001</v>
      </c>
      <c r="H47" s="95">
        <f t="shared" si="2"/>
        <v>3156.2161246612468</v>
      </c>
      <c r="I47" s="66">
        <f t="shared" si="3"/>
        <v>72.127065819783198</v>
      </c>
      <c r="J47" s="119">
        <f t="shared" si="4"/>
        <v>5.1699500383701018E-3</v>
      </c>
      <c r="M47" s="59">
        <v>56741.45</v>
      </c>
      <c r="N47" s="59">
        <v>283707.25</v>
      </c>
      <c r="Q47" s="145"/>
      <c r="R47" s="145"/>
      <c r="S47" s="150"/>
      <c r="T47" s="151"/>
      <c r="U47" s="1"/>
      <c r="V47" s="147"/>
      <c r="W47" s="130"/>
      <c r="X47" s="130"/>
    </row>
    <row r="48" spans="1:27" ht="18.75" customHeight="1" x14ac:dyDescent="0.2">
      <c r="A48" s="60" t="s">
        <v>224</v>
      </c>
      <c r="B48" s="61">
        <v>3568</v>
      </c>
      <c r="C48" s="62">
        <v>7401850</v>
      </c>
      <c r="D48" s="63">
        <v>34852.31</v>
      </c>
      <c r="E48" s="64">
        <f t="shared" si="0"/>
        <v>36727.979700000004</v>
      </c>
      <c r="F48" s="65">
        <v>70339.78</v>
      </c>
      <c r="G48" s="89">
        <f t="shared" si="1"/>
        <v>141920.06969999999</v>
      </c>
      <c r="H48" s="95">
        <f t="shared" si="2"/>
        <v>2074.509529147982</v>
      </c>
      <c r="I48" s="66">
        <f t="shared" si="3"/>
        <v>39.775804288116589</v>
      </c>
      <c r="J48" s="119">
        <f t="shared" si="4"/>
        <v>4.7085944730033708E-3</v>
      </c>
      <c r="M48" s="125">
        <v>75492.98</v>
      </c>
      <c r="N48" s="125">
        <v>377464.9</v>
      </c>
      <c r="Q48" s="145"/>
      <c r="R48" s="145"/>
      <c r="S48" s="150"/>
      <c r="T48" s="151"/>
      <c r="U48" s="146"/>
      <c r="V48" s="147"/>
      <c r="W48" s="130"/>
      <c r="X48" s="130"/>
    </row>
    <row r="49" spans="1:24" ht="18.75" customHeight="1" x14ac:dyDescent="0.2">
      <c r="A49" s="60" t="s">
        <v>225</v>
      </c>
      <c r="B49" s="61">
        <v>564</v>
      </c>
      <c r="C49" s="62">
        <v>1048290</v>
      </c>
      <c r="D49" s="63">
        <v>5016.46</v>
      </c>
      <c r="E49" s="64">
        <f t="shared" si="0"/>
        <v>5201.6149799999994</v>
      </c>
      <c r="F49" s="65">
        <v>13714.83</v>
      </c>
      <c r="G49" s="89">
        <f t="shared" si="1"/>
        <v>23932.904979999999</v>
      </c>
      <c r="H49" s="95">
        <f t="shared" si="2"/>
        <v>1858.6702127659576</v>
      </c>
      <c r="I49" s="66">
        <f t="shared" si="3"/>
        <v>42.434228687943261</v>
      </c>
      <c r="J49" s="119">
        <f t="shared" si="4"/>
        <v>4.7853742762021959E-3</v>
      </c>
      <c r="M49" s="59">
        <v>24029.93</v>
      </c>
      <c r="N49" s="59">
        <v>120149.65</v>
      </c>
      <c r="Q49" s="145"/>
      <c r="R49" s="145"/>
      <c r="S49" s="149"/>
      <c r="T49" s="151"/>
      <c r="U49" s="146"/>
      <c r="V49" s="147"/>
      <c r="W49" s="130"/>
      <c r="X49" s="130"/>
    </row>
    <row r="50" spans="1:24" ht="18.75" customHeight="1" x14ac:dyDescent="0.2">
      <c r="A50" s="60" t="s">
        <v>226</v>
      </c>
      <c r="B50" s="61">
        <v>2789</v>
      </c>
      <c r="C50" s="62">
        <v>5271819</v>
      </c>
      <c r="D50" s="63">
        <v>21892.41</v>
      </c>
      <c r="E50" s="64">
        <f t="shared" si="0"/>
        <v>26158.765877999998</v>
      </c>
      <c r="F50" s="65">
        <v>70759.72</v>
      </c>
      <c r="G50" s="89">
        <f t="shared" si="1"/>
        <v>118810.895878</v>
      </c>
      <c r="H50" s="95">
        <f t="shared" si="2"/>
        <v>1890.2183578343493</v>
      </c>
      <c r="I50" s="66">
        <f t="shared" si="3"/>
        <v>42.599819246324849</v>
      </c>
      <c r="J50" s="119">
        <f t="shared" si="4"/>
        <v>4.1527241356351576E-3</v>
      </c>
      <c r="M50" s="59">
        <v>38590.449999999997</v>
      </c>
      <c r="N50" s="59">
        <v>192952.25</v>
      </c>
      <c r="Q50" s="145"/>
      <c r="R50" s="145"/>
      <c r="S50" s="150"/>
      <c r="T50" s="151"/>
      <c r="U50" s="146"/>
      <c r="V50" s="147"/>
      <c r="W50" s="130"/>
      <c r="X50" s="130"/>
    </row>
    <row r="51" spans="1:24" ht="18.75" customHeight="1" x14ac:dyDescent="0.2">
      <c r="A51" s="60" t="s">
        <v>228</v>
      </c>
      <c r="B51" s="61">
        <v>2158</v>
      </c>
      <c r="C51" s="62">
        <v>7381599</v>
      </c>
      <c r="D51" s="63">
        <v>41308.339999999997</v>
      </c>
      <c r="E51" s="64">
        <f t="shared" si="0"/>
        <v>36627.494237999999</v>
      </c>
      <c r="F51" s="65">
        <v>62796.69</v>
      </c>
      <c r="G51" s="89">
        <f t="shared" si="1"/>
        <v>140732.52423799998</v>
      </c>
      <c r="H51" s="95">
        <f t="shared" si="2"/>
        <v>3420.5741427247453</v>
      </c>
      <c r="I51" s="66">
        <f t="shared" si="3"/>
        <v>65.21433004541241</v>
      </c>
      <c r="J51" s="119">
        <f t="shared" si="4"/>
        <v>5.596123549924616E-3</v>
      </c>
      <c r="M51" s="125">
        <v>61562.92</v>
      </c>
      <c r="N51" s="125">
        <v>307814.59999999998</v>
      </c>
      <c r="Q51" s="145"/>
      <c r="R51" s="145"/>
      <c r="S51" s="150"/>
      <c r="T51" s="151"/>
      <c r="U51" s="146"/>
      <c r="V51" s="147"/>
      <c r="W51" s="130"/>
      <c r="X51" s="130"/>
    </row>
    <row r="52" spans="1:24" ht="18.75" customHeight="1" x14ac:dyDescent="0.2">
      <c r="A52" s="60" t="s">
        <v>230</v>
      </c>
      <c r="B52" s="61">
        <v>1414</v>
      </c>
      <c r="C52" s="62">
        <v>3824951</v>
      </c>
      <c r="D52" s="63">
        <v>17034.62</v>
      </c>
      <c r="E52" s="64">
        <f t="shared" si="0"/>
        <v>18979.406862</v>
      </c>
      <c r="F52" s="65">
        <v>41282.370000000003</v>
      </c>
      <c r="G52" s="89">
        <f t="shared" si="1"/>
        <v>77296.396861999994</v>
      </c>
      <c r="H52" s="95">
        <f t="shared" si="2"/>
        <v>2705.0572842998586</v>
      </c>
      <c r="I52" s="66">
        <f t="shared" si="3"/>
        <v>54.665061429985855</v>
      </c>
      <c r="J52" s="119">
        <f t="shared" si="4"/>
        <v>4.4535524768814028E-3</v>
      </c>
      <c r="M52" s="125">
        <v>33007.21</v>
      </c>
      <c r="N52" s="125">
        <v>165036.04999999999</v>
      </c>
      <c r="Q52" s="145"/>
      <c r="R52" s="145"/>
      <c r="S52" s="150"/>
      <c r="T52" s="151"/>
      <c r="U52" s="146"/>
      <c r="V52" s="147"/>
      <c r="W52" s="130"/>
      <c r="X52" s="130"/>
    </row>
    <row r="53" spans="1:24" s="105" customFormat="1" ht="18.75" customHeight="1" x14ac:dyDescent="0.2">
      <c r="A53" s="60" t="s">
        <v>231</v>
      </c>
      <c r="B53" s="61">
        <v>1632</v>
      </c>
      <c r="C53" s="62">
        <v>3974714</v>
      </c>
      <c r="D53" s="63">
        <v>14764.66</v>
      </c>
      <c r="E53" s="64">
        <f t="shared" si="0"/>
        <v>19722.530867999998</v>
      </c>
      <c r="F53" s="65">
        <v>28204.63</v>
      </c>
      <c r="G53" s="106">
        <f t="shared" si="1"/>
        <v>62691.820867999995</v>
      </c>
      <c r="H53" s="107">
        <f t="shared" si="2"/>
        <v>2435.4865196078431</v>
      </c>
      <c r="I53" s="108">
        <f t="shared" si="3"/>
        <v>38.414105924019601</v>
      </c>
      <c r="J53" s="121">
        <f t="shared" si="4"/>
        <v>3.7146471419075688E-3</v>
      </c>
      <c r="M53" s="105">
        <v>29452.639999999999</v>
      </c>
      <c r="N53" s="105">
        <v>147263.18</v>
      </c>
      <c r="Q53" s="145"/>
      <c r="R53" s="145"/>
      <c r="S53" s="150"/>
      <c r="T53" s="151"/>
      <c r="U53" s="146"/>
      <c r="V53" s="147"/>
      <c r="W53" s="130"/>
      <c r="X53" s="130"/>
    </row>
    <row r="54" spans="1:24" s="105" customFormat="1" ht="18.75" customHeight="1" x14ac:dyDescent="0.2">
      <c r="A54" s="60" t="s">
        <v>233</v>
      </c>
      <c r="B54" s="61">
        <v>3656</v>
      </c>
      <c r="C54" s="62">
        <v>7370122</v>
      </c>
      <c r="D54" s="63">
        <v>22416.76</v>
      </c>
      <c r="E54" s="64">
        <f t="shared" si="0"/>
        <v>36570.545363999998</v>
      </c>
      <c r="F54" s="65">
        <v>78602.23</v>
      </c>
      <c r="G54" s="106">
        <f t="shared" si="1"/>
        <v>137589.53536400001</v>
      </c>
      <c r="H54" s="107">
        <f t="shared" si="2"/>
        <v>2015.8977024070023</v>
      </c>
      <c r="I54" s="108">
        <f t="shared" si="3"/>
        <v>37.633899169584247</v>
      </c>
      <c r="J54" s="121">
        <f t="shared" si="4"/>
        <v>3.0415724461548936E-3</v>
      </c>
      <c r="M54" s="127">
        <v>174745.59</v>
      </c>
      <c r="N54" s="127">
        <v>873727.95</v>
      </c>
      <c r="Q54" s="145"/>
      <c r="R54" s="145"/>
      <c r="S54" s="150"/>
      <c r="T54" s="151"/>
      <c r="U54" s="146"/>
      <c r="V54" s="147"/>
      <c r="W54" s="130"/>
      <c r="X54" s="130"/>
    </row>
    <row r="55" spans="1:24" ht="18.75" customHeight="1" x14ac:dyDescent="0.2">
      <c r="A55" s="60" t="s">
        <v>234</v>
      </c>
      <c r="B55" s="61">
        <v>1322</v>
      </c>
      <c r="C55" s="62">
        <v>3509631</v>
      </c>
      <c r="D55" s="63">
        <v>16546.349999999999</v>
      </c>
      <c r="E55" s="64">
        <f t="shared" si="0"/>
        <v>17414.789022000001</v>
      </c>
      <c r="F55" s="65">
        <v>28382.77</v>
      </c>
      <c r="G55" s="89">
        <f t="shared" si="1"/>
        <v>62343.909022000007</v>
      </c>
      <c r="H55" s="95">
        <f t="shared" si="2"/>
        <v>2654.7889561270804</v>
      </c>
      <c r="I55" s="66">
        <f t="shared" si="3"/>
        <v>47.158781408472016</v>
      </c>
      <c r="J55" s="119">
        <f t="shared" si="4"/>
        <v>4.7145554618135063E-3</v>
      </c>
      <c r="M55" s="127">
        <v>34343.300000000003</v>
      </c>
      <c r="N55" s="127">
        <v>171716.5</v>
      </c>
      <c r="Q55" s="145"/>
      <c r="R55" s="145"/>
      <c r="S55" s="150"/>
      <c r="T55" s="151"/>
      <c r="U55" s="146"/>
      <c r="V55" s="147"/>
      <c r="W55" s="130"/>
      <c r="X55" s="130"/>
    </row>
    <row r="56" spans="1:24" ht="18.75" customHeight="1" x14ac:dyDescent="0.2">
      <c r="A56" s="60" t="s">
        <v>235</v>
      </c>
      <c r="B56" s="61">
        <v>1310</v>
      </c>
      <c r="C56" s="62">
        <v>3086732</v>
      </c>
      <c r="D56" s="63">
        <v>12037.9</v>
      </c>
      <c r="E56" s="64">
        <f t="shared" si="0"/>
        <v>15316.364184</v>
      </c>
      <c r="F56" s="65">
        <v>28130.01</v>
      </c>
      <c r="G56" s="89">
        <f t="shared" si="1"/>
        <v>55484.274183999994</v>
      </c>
      <c r="H56" s="95">
        <f t="shared" si="2"/>
        <v>2356.2839694656491</v>
      </c>
      <c r="I56" s="66">
        <f t="shared" si="3"/>
        <v>42.354407774045796</v>
      </c>
      <c r="J56" s="119">
        <f t="shared" si="4"/>
        <v>3.899885056428611E-3</v>
      </c>
      <c r="M56" s="127">
        <v>29941.66</v>
      </c>
      <c r="N56" s="127">
        <v>149708.29999999999</v>
      </c>
      <c r="Q56" s="145"/>
      <c r="R56" s="145"/>
      <c r="S56" s="150"/>
      <c r="T56" s="151"/>
      <c r="U56" s="146"/>
      <c r="V56" s="147"/>
      <c r="W56" s="130"/>
      <c r="X56" s="130"/>
    </row>
    <row r="57" spans="1:24" ht="18.75" customHeight="1" x14ac:dyDescent="0.2">
      <c r="A57" s="60" t="s">
        <v>186</v>
      </c>
      <c r="B57" s="61">
        <v>1876</v>
      </c>
      <c r="C57" s="109">
        <v>4382467</v>
      </c>
      <c r="D57" s="74">
        <v>18346.150000000001</v>
      </c>
      <c r="E57" s="64">
        <f t="shared" si="0"/>
        <v>21745.801253999998</v>
      </c>
      <c r="F57" s="65">
        <v>44333.06</v>
      </c>
      <c r="G57" s="89">
        <f t="shared" si="1"/>
        <v>84425.011253999997</v>
      </c>
      <c r="H57" s="95">
        <f t="shared" si="2"/>
        <v>2336.069829424307</v>
      </c>
      <c r="I57" s="66">
        <f t="shared" si="3"/>
        <v>45.002671244136458</v>
      </c>
      <c r="J57" s="119">
        <f t="shared" si="4"/>
        <v>4.1862608434929463E-3</v>
      </c>
      <c r="M57" s="59">
        <v>18273.68</v>
      </c>
      <c r="N57" s="59">
        <v>91368.4</v>
      </c>
      <c r="Q57" s="148"/>
      <c r="R57" s="133"/>
      <c r="S57" s="133"/>
      <c r="T57" s="134"/>
      <c r="U57" s="133"/>
      <c r="V57" s="134"/>
      <c r="W57"/>
      <c r="X57"/>
    </row>
    <row r="58" spans="1:24" s="105" customFormat="1" ht="18.75" customHeight="1" x14ac:dyDescent="0.35">
      <c r="A58" s="120" t="s">
        <v>187</v>
      </c>
      <c r="B58" s="61">
        <v>2510</v>
      </c>
      <c r="C58" s="73">
        <v>5765264</v>
      </c>
      <c r="D58" s="74">
        <v>19186.080000000002</v>
      </c>
      <c r="E58" s="64">
        <f t="shared" si="0"/>
        <v>28607.239968000002</v>
      </c>
      <c r="F58" s="65">
        <v>48425.74</v>
      </c>
      <c r="G58" s="106">
        <f t="shared" si="1"/>
        <v>96219.059968000001</v>
      </c>
      <c r="H58" s="107">
        <f t="shared" si="2"/>
        <v>2296.9179282868527</v>
      </c>
      <c r="I58" s="108">
        <f t="shared" si="3"/>
        <v>38.334286839840637</v>
      </c>
      <c r="J58" s="121">
        <f t="shared" si="4"/>
        <v>3.3278753583530609E-3</v>
      </c>
      <c r="M58" s="105">
        <v>74083.64</v>
      </c>
      <c r="N58" s="105">
        <v>370418.2</v>
      </c>
      <c r="Q58" s="59"/>
      <c r="R58" s="59"/>
      <c r="S58" s="142"/>
      <c r="T58" s="143"/>
      <c r="U58" s="144"/>
      <c r="V58"/>
    </row>
    <row r="59" spans="1:24" ht="18.75" customHeight="1" x14ac:dyDescent="0.2">
      <c r="A59" s="60" t="s">
        <v>188</v>
      </c>
      <c r="B59" s="61">
        <v>978</v>
      </c>
      <c r="C59" s="73">
        <v>2198050</v>
      </c>
      <c r="D59" s="74">
        <v>11480.19</v>
      </c>
      <c r="E59" s="64">
        <f t="shared" si="0"/>
        <v>10906.724099999999</v>
      </c>
      <c r="F59" s="65">
        <v>32367.38</v>
      </c>
      <c r="G59" s="89">
        <f t="shared" si="1"/>
        <v>54754.294099999999</v>
      </c>
      <c r="H59" s="95">
        <f t="shared" si="2"/>
        <v>2247.4948875255623</v>
      </c>
      <c r="I59" s="66">
        <f t="shared" si="3"/>
        <v>55.985985787321063</v>
      </c>
      <c r="J59" s="119">
        <f t="shared" si="4"/>
        <v>5.2228975682991749E-3</v>
      </c>
      <c r="K59" s="105"/>
      <c r="M59" s="127">
        <v>25424.27</v>
      </c>
      <c r="N59" s="127">
        <v>127121.35</v>
      </c>
      <c r="Q59" s="105"/>
      <c r="R59" s="105"/>
      <c r="S59" s="105"/>
      <c r="T59" s="105"/>
      <c r="U59" s="105"/>
      <c r="V59" s="105"/>
    </row>
    <row r="60" spans="1:24" ht="18.75" customHeight="1" x14ac:dyDescent="0.2">
      <c r="A60" s="60" t="s">
        <v>171</v>
      </c>
      <c r="B60" s="61">
        <v>2872</v>
      </c>
      <c r="C60" s="73">
        <v>6928072</v>
      </c>
      <c r="D60" s="74">
        <v>23829.18</v>
      </c>
      <c r="E60" s="64">
        <f t="shared" si="0"/>
        <v>34377.093263999996</v>
      </c>
      <c r="F60" s="65">
        <v>72433.33</v>
      </c>
      <c r="G60" s="89">
        <f t="shared" si="1"/>
        <v>130639.603264</v>
      </c>
      <c r="H60" s="95">
        <f t="shared" si="2"/>
        <v>2412.2813370473536</v>
      </c>
      <c r="I60" s="66">
        <f t="shared" si="3"/>
        <v>45.487327041782734</v>
      </c>
      <c r="J60" s="119">
        <f t="shared" si="4"/>
        <v>3.4395110212480473E-3</v>
      </c>
      <c r="M60" s="59">
        <v>85461.33</v>
      </c>
      <c r="N60" s="59">
        <v>427306.65</v>
      </c>
    </row>
    <row r="61" spans="1:24" s="105" customFormat="1" ht="18.75" customHeight="1" x14ac:dyDescent="0.2">
      <c r="A61" s="60" t="s">
        <v>172</v>
      </c>
      <c r="B61" s="61">
        <v>2566</v>
      </c>
      <c r="C61" s="73">
        <v>7046662</v>
      </c>
      <c r="D61" s="74">
        <v>21404.52</v>
      </c>
      <c r="E61" s="64">
        <f t="shared" si="0"/>
        <v>34965.536844000002</v>
      </c>
      <c r="F61" s="65">
        <v>59014</v>
      </c>
      <c r="G61" s="106">
        <f t="shared" si="1"/>
        <v>115384.05684400001</v>
      </c>
      <c r="H61" s="107">
        <f t="shared" si="2"/>
        <v>2746.1660171473109</v>
      </c>
      <c r="I61" s="108">
        <f t="shared" si="3"/>
        <v>44.966506954014029</v>
      </c>
      <c r="J61" s="121">
        <f t="shared" si="4"/>
        <v>3.037540327604758E-3</v>
      </c>
      <c r="M61" s="127">
        <v>54188.83</v>
      </c>
      <c r="N61" s="127">
        <v>270944.15000000002</v>
      </c>
      <c r="Q61" s="59"/>
      <c r="R61" s="59"/>
      <c r="S61" s="59"/>
      <c r="T61" s="59"/>
      <c r="U61" s="59"/>
      <c r="V61" s="59"/>
    </row>
    <row r="62" spans="1:24" ht="18.75" customHeight="1" x14ac:dyDescent="0.2">
      <c r="A62" s="60" t="s">
        <v>173</v>
      </c>
      <c r="B62" s="61">
        <v>1774</v>
      </c>
      <c r="C62" s="73">
        <v>3774710</v>
      </c>
      <c r="D62" s="74">
        <v>11331.55</v>
      </c>
      <c r="E62" s="64">
        <f t="shared" si="0"/>
        <v>18730.11102</v>
      </c>
      <c r="F62" s="65">
        <v>39850.620000000003</v>
      </c>
      <c r="G62" s="89">
        <f t="shared" si="1"/>
        <v>69912.281019999995</v>
      </c>
      <c r="H62" s="95">
        <f t="shared" si="2"/>
        <v>2127.7959413754229</v>
      </c>
      <c r="I62" s="66">
        <f t="shared" si="3"/>
        <v>39.409403055242386</v>
      </c>
      <c r="J62" s="119">
        <f t="shared" si="4"/>
        <v>3.001965713922394E-3</v>
      </c>
      <c r="M62" s="127">
        <v>55865.71</v>
      </c>
      <c r="N62" s="125">
        <v>279328.55</v>
      </c>
      <c r="Q62" s="105"/>
      <c r="R62" s="105"/>
      <c r="S62" s="105"/>
      <c r="T62" s="105"/>
      <c r="U62" s="105"/>
      <c r="V62" s="105"/>
    </row>
    <row r="63" spans="1:24" ht="18.75" customHeight="1" x14ac:dyDescent="0.2">
      <c r="A63" s="60" t="s">
        <v>120</v>
      </c>
      <c r="B63" s="61">
        <v>1857</v>
      </c>
      <c r="C63" s="73">
        <v>4467964</v>
      </c>
      <c r="D63" s="74">
        <v>21451.919999999998</v>
      </c>
      <c r="E63" s="64">
        <f t="shared" si="0"/>
        <v>22170.037367999998</v>
      </c>
      <c r="F63" s="65">
        <v>53798.89</v>
      </c>
      <c r="G63" s="89">
        <f t="shared" si="1"/>
        <v>97420.847367999988</v>
      </c>
      <c r="H63" s="95">
        <f t="shared" si="2"/>
        <v>2406.0118470651587</v>
      </c>
      <c r="I63" s="66">
        <f t="shared" si="3"/>
        <v>52.461414845449646</v>
      </c>
      <c r="J63" s="119">
        <f t="shared" si="4"/>
        <v>4.8012741373923331E-3</v>
      </c>
      <c r="M63" s="127">
        <v>72783.13</v>
      </c>
      <c r="N63" s="125">
        <v>363915.65</v>
      </c>
    </row>
    <row r="64" spans="1:24" ht="18.75" customHeight="1" x14ac:dyDescent="0.2">
      <c r="A64" s="60" t="s">
        <v>45</v>
      </c>
      <c r="B64" s="61">
        <v>524</v>
      </c>
      <c r="C64" s="73">
        <v>809202</v>
      </c>
      <c r="D64" s="74">
        <v>3155.38</v>
      </c>
      <c r="E64" s="64">
        <f t="shared" si="0"/>
        <v>4015.2603239999994</v>
      </c>
      <c r="F64" s="65">
        <v>16913.04</v>
      </c>
      <c r="G64" s="89">
        <f t="shared" si="1"/>
        <v>24083.680324000001</v>
      </c>
      <c r="H64" s="95">
        <f t="shared" si="2"/>
        <v>1544.2786259541986</v>
      </c>
      <c r="I64" s="66">
        <f t="shared" si="3"/>
        <v>45.961221992366411</v>
      </c>
      <c r="J64" s="119">
        <f t="shared" si="4"/>
        <v>3.8993724681847058E-3</v>
      </c>
      <c r="K64" s="105"/>
      <c r="L64" s="105"/>
      <c r="M64" s="127">
        <v>13756.94</v>
      </c>
      <c r="N64" s="125">
        <v>68784.7</v>
      </c>
    </row>
    <row r="65" spans="1:22" ht="18.75" customHeight="1" x14ac:dyDescent="0.2">
      <c r="A65" s="60" t="s">
        <v>134</v>
      </c>
      <c r="B65" s="61">
        <v>197</v>
      </c>
      <c r="C65" s="73">
        <v>332835</v>
      </c>
      <c r="D65" s="74">
        <v>2008.65</v>
      </c>
      <c r="E65" s="64">
        <f t="shared" si="0"/>
        <v>1651.5272699999998</v>
      </c>
      <c r="F65" s="65">
        <v>3002.5</v>
      </c>
      <c r="G65" s="89">
        <f t="shared" si="1"/>
        <v>6662.6772700000001</v>
      </c>
      <c r="H65" s="95">
        <f t="shared" si="2"/>
        <v>1689.5177664974619</v>
      </c>
      <c r="I65" s="66">
        <f t="shared" si="3"/>
        <v>33.820696802030454</v>
      </c>
      <c r="J65" s="119">
        <f t="shared" si="4"/>
        <v>6.034972283563928E-3</v>
      </c>
      <c r="M65" s="125">
        <v>3469.14</v>
      </c>
      <c r="N65" s="125">
        <v>17345.7</v>
      </c>
    </row>
    <row r="66" spans="1:22" ht="18.75" customHeight="1" x14ac:dyDescent="0.2">
      <c r="A66" s="120" t="s">
        <v>250</v>
      </c>
      <c r="B66" s="61">
        <v>69</v>
      </c>
      <c r="C66" s="73">
        <v>35374</v>
      </c>
      <c r="D66" s="74">
        <v>159.54</v>
      </c>
      <c r="E66" s="64">
        <f>C66*24.81/5000</f>
        <v>175.52578799999998</v>
      </c>
      <c r="F66" s="65">
        <v>0</v>
      </c>
      <c r="G66" s="89">
        <f>SUM(D66:F66)</f>
        <v>335.065788</v>
      </c>
      <c r="H66" s="87">
        <f t="shared" si="2"/>
        <v>512.66666666666663</v>
      </c>
      <c r="I66" s="66">
        <f t="shared" si="3"/>
        <v>4.856025913043478</v>
      </c>
      <c r="J66" s="119">
        <f>D66/C66</f>
        <v>4.5100921580822073E-3</v>
      </c>
    </row>
    <row r="67" spans="1:22" ht="18.75" customHeight="1" x14ac:dyDescent="0.2">
      <c r="A67" s="60" t="s">
        <v>131</v>
      </c>
      <c r="B67" s="61">
        <v>350</v>
      </c>
      <c r="C67" s="75">
        <v>521238</v>
      </c>
      <c r="D67" s="74">
        <v>2612.34</v>
      </c>
      <c r="E67" s="64">
        <f>C67*24.81/5000</f>
        <v>2586.3829559999999</v>
      </c>
      <c r="F67" s="65">
        <v>7537.88</v>
      </c>
      <c r="G67" s="89">
        <f>SUM(D67:F67)</f>
        <v>12736.602955999999</v>
      </c>
      <c r="H67" s="95">
        <f>C67/B67</f>
        <v>1489.2514285714285</v>
      </c>
      <c r="I67" s="66">
        <f>G67/B67</f>
        <v>36.390294159999996</v>
      </c>
      <c r="J67" s="119">
        <f>D67/C67</f>
        <v>5.0117988327788845E-3</v>
      </c>
    </row>
    <row r="68" spans="1:22" ht="18.75" customHeight="1" x14ac:dyDescent="0.2">
      <c r="A68" s="60" t="s">
        <v>132</v>
      </c>
      <c r="B68" s="61">
        <v>2659</v>
      </c>
      <c r="C68" s="73">
        <v>6119003</v>
      </c>
      <c r="D68" s="74">
        <v>30450.89</v>
      </c>
      <c r="E68" s="64">
        <f>C68*24.81/5000</f>
        <v>30362.492885999996</v>
      </c>
      <c r="F68" s="65">
        <v>64793.43</v>
      </c>
      <c r="G68" s="89">
        <f>SUM(D68:F68)</f>
        <v>125606.812886</v>
      </c>
      <c r="H68" s="95">
        <f>C68/B68</f>
        <v>2301.2421963144038</v>
      </c>
      <c r="I68" s="66">
        <f>G68/B68</f>
        <v>47.23836513200451</v>
      </c>
      <c r="J68" s="119">
        <f>D68/C68</f>
        <v>4.9764463263051182E-3</v>
      </c>
      <c r="M68" s="125">
        <v>35775.25</v>
      </c>
      <c r="N68" s="125">
        <v>178876.25</v>
      </c>
    </row>
    <row r="69" spans="1:22" s="16" customFormat="1" ht="18.75" customHeight="1" x14ac:dyDescent="0.2">
      <c r="A69" s="78"/>
      <c r="B69" s="79"/>
      <c r="C69" s="80"/>
      <c r="D69" s="92"/>
      <c r="E69" s="92"/>
      <c r="F69" s="93"/>
      <c r="G69" s="93"/>
      <c r="H69" s="96"/>
      <c r="I69" s="93"/>
      <c r="J69" s="119"/>
      <c r="K69" s="59"/>
      <c r="Q69" s="59"/>
      <c r="R69" s="59"/>
      <c r="S69" s="59"/>
      <c r="T69" s="59"/>
      <c r="U69" s="59"/>
      <c r="V69" s="59"/>
    </row>
    <row r="70" spans="1:22" ht="18.75" customHeight="1" x14ac:dyDescent="0.2">
      <c r="A70" s="13" t="s">
        <v>257</v>
      </c>
      <c r="B70" s="82">
        <f t="shared" ref="B70:G70" si="5">SUM(B2:B68)</f>
        <v>124080</v>
      </c>
      <c r="C70" s="82">
        <f t="shared" si="5"/>
        <v>299577130</v>
      </c>
      <c r="D70" s="83">
        <f t="shared" si="5"/>
        <v>1244186.6799999995</v>
      </c>
      <c r="E70" s="83">
        <f t="shared" si="5"/>
        <v>1486501.7190599998</v>
      </c>
      <c r="F70" s="83">
        <f t="shared" si="5"/>
        <v>2695582.8500000006</v>
      </c>
      <c r="G70" s="103">
        <f t="shared" si="5"/>
        <v>5426271.2490599984</v>
      </c>
      <c r="H70" s="97">
        <f>C70/B70</f>
        <v>2414.3869277885237</v>
      </c>
      <c r="I70" s="15">
        <f>G70/B70</f>
        <v>43.732037790618946</v>
      </c>
      <c r="J70" s="119">
        <f>D70/C70</f>
        <v>4.1531430653601615E-3</v>
      </c>
      <c r="L70" s="59">
        <v>1474956.8172539999</v>
      </c>
      <c r="M70" s="103">
        <f t="shared" ref="M70:N70" si="6">SUM(M2:M68)</f>
        <v>3020633.3800000018</v>
      </c>
      <c r="N70" s="103">
        <f t="shared" si="6"/>
        <v>15103166.890000001</v>
      </c>
      <c r="Q70" s="16"/>
      <c r="R70" s="16"/>
      <c r="S70" s="16"/>
      <c r="T70" s="16"/>
      <c r="U70" s="16"/>
      <c r="V70" s="16"/>
    </row>
    <row r="71" spans="1:22" ht="18.75" customHeight="1" x14ac:dyDescent="0.2">
      <c r="J71" s="119"/>
    </row>
    <row r="72" spans="1:22" ht="18.75" customHeight="1" x14ac:dyDescent="0.2">
      <c r="J72" s="119"/>
    </row>
    <row r="73" spans="1:22" ht="18.75" customHeight="1" x14ac:dyDescent="0.2">
      <c r="J73" s="119"/>
    </row>
    <row r="74" spans="1:22" ht="18.75" customHeight="1" x14ac:dyDescent="0.2">
      <c r="A74" s="90" t="s">
        <v>138</v>
      </c>
      <c r="J74" s="119"/>
    </row>
    <row r="75" spans="1:22" ht="18.75" customHeight="1" x14ac:dyDescent="0.2">
      <c r="A75" s="60" t="s">
        <v>139</v>
      </c>
      <c r="B75" s="61">
        <v>0</v>
      </c>
      <c r="C75" s="73">
        <v>1016810</v>
      </c>
      <c r="D75" s="74">
        <v>5382.62</v>
      </c>
      <c r="E75" s="64">
        <f t="shared" ref="E75:E88" si="7">C75*24.81/5000</f>
        <v>5045.41122</v>
      </c>
      <c r="F75" s="65">
        <v>28237.06</v>
      </c>
      <c r="G75" s="89">
        <f t="shared" ref="G75:G93" si="8">SUM(D75:F75)</f>
        <v>38665.091220000002</v>
      </c>
      <c r="J75" s="119">
        <f t="shared" ref="J75:J93" si="9">D75/C75</f>
        <v>5.2936340122540096E-3</v>
      </c>
      <c r="M75" s="59">
        <v>16629.93</v>
      </c>
      <c r="N75" s="59">
        <v>83149.649999999994</v>
      </c>
    </row>
    <row r="76" spans="1:22" ht="18.75" customHeight="1" x14ac:dyDescent="0.2">
      <c r="A76" s="60" t="s">
        <v>140</v>
      </c>
      <c r="B76" s="61">
        <v>0</v>
      </c>
      <c r="C76" s="73">
        <v>1161759</v>
      </c>
      <c r="D76" s="74">
        <v>5164.5200000000004</v>
      </c>
      <c r="E76" s="64">
        <f t="shared" si="7"/>
        <v>5764.648158</v>
      </c>
      <c r="F76" s="65">
        <v>37422.15</v>
      </c>
      <c r="G76" s="89">
        <f t="shared" si="8"/>
        <v>48351.318158000002</v>
      </c>
      <c r="J76" s="119">
        <f t="shared" si="9"/>
        <v>4.4454314535114434E-3</v>
      </c>
      <c r="M76" s="59">
        <v>17029.07</v>
      </c>
      <c r="N76" s="59">
        <v>85145.35</v>
      </c>
    </row>
    <row r="77" spans="1:22" ht="18.75" customHeight="1" x14ac:dyDescent="0.2">
      <c r="A77" s="60" t="s">
        <v>174</v>
      </c>
      <c r="B77" s="61">
        <v>0</v>
      </c>
      <c r="C77" s="73">
        <v>234673</v>
      </c>
      <c r="D77" s="74">
        <v>949.09</v>
      </c>
      <c r="E77" s="64">
        <f t="shared" si="7"/>
        <v>1164.447426</v>
      </c>
      <c r="F77" s="65">
        <v>3173.94</v>
      </c>
      <c r="G77" s="89">
        <f t="shared" si="8"/>
        <v>5287.4774259999995</v>
      </c>
      <c r="J77" s="119">
        <f t="shared" si="9"/>
        <v>4.0443084632659065E-3</v>
      </c>
      <c r="M77" s="59">
        <v>1577</v>
      </c>
      <c r="N77" s="59">
        <v>7885</v>
      </c>
    </row>
    <row r="78" spans="1:22" ht="18.75" customHeight="1" x14ac:dyDescent="0.2">
      <c r="A78" s="60" t="s">
        <v>141</v>
      </c>
      <c r="B78" s="61">
        <v>0</v>
      </c>
      <c r="C78" s="73">
        <v>168026</v>
      </c>
      <c r="D78" s="74">
        <v>726.74</v>
      </c>
      <c r="E78" s="64">
        <f t="shared" si="7"/>
        <v>833.74501199999997</v>
      </c>
      <c r="F78" s="65">
        <v>5486.85</v>
      </c>
      <c r="G78" s="89">
        <f t="shared" si="8"/>
        <v>7047.3350120000005</v>
      </c>
      <c r="J78" s="119">
        <f t="shared" si="9"/>
        <v>4.3251639627200555E-3</v>
      </c>
      <c r="M78" s="59">
        <v>4793.79</v>
      </c>
      <c r="N78" s="59">
        <v>23968.95</v>
      </c>
    </row>
    <row r="79" spans="1:22" ht="18.75" customHeight="1" x14ac:dyDescent="0.2">
      <c r="A79" s="60" t="s">
        <v>202</v>
      </c>
      <c r="B79" s="61">
        <v>0</v>
      </c>
      <c r="C79" s="73">
        <v>613</v>
      </c>
      <c r="D79" s="74">
        <v>3.24</v>
      </c>
      <c r="E79" s="64">
        <f t="shared" si="7"/>
        <v>3.0417059999999996</v>
      </c>
      <c r="F79" s="65">
        <v>0</v>
      </c>
      <c r="G79" s="89">
        <f t="shared" si="8"/>
        <v>6.2817059999999998</v>
      </c>
      <c r="J79" s="119">
        <f t="shared" si="9"/>
        <v>5.2854812398042414E-3</v>
      </c>
    </row>
    <row r="80" spans="1:22" ht="18.75" customHeight="1" x14ac:dyDescent="0.2">
      <c r="A80" s="60" t="s">
        <v>166</v>
      </c>
      <c r="B80" s="61">
        <v>0</v>
      </c>
      <c r="C80" s="73">
        <v>10565140</v>
      </c>
      <c r="D80" s="74">
        <v>69523.14</v>
      </c>
      <c r="E80" s="64">
        <f t="shared" si="7"/>
        <v>52424.224679999992</v>
      </c>
      <c r="F80" s="65">
        <v>229858.24</v>
      </c>
      <c r="G80" s="89">
        <f t="shared" si="8"/>
        <v>351805.60467999999</v>
      </c>
      <c r="J80" s="119">
        <f t="shared" si="9"/>
        <v>6.5804277084828026E-3</v>
      </c>
      <c r="M80" s="125">
        <v>76400.929999999993</v>
      </c>
      <c r="N80" s="125">
        <v>382004.65</v>
      </c>
    </row>
    <row r="81" spans="1:22" ht="18.75" customHeight="1" x14ac:dyDescent="0.2">
      <c r="A81" s="60" t="s">
        <v>163</v>
      </c>
      <c r="B81" s="61">
        <v>0</v>
      </c>
      <c r="C81" s="73">
        <v>748928</v>
      </c>
      <c r="D81" s="74">
        <v>4304.3599999999997</v>
      </c>
      <c r="E81" s="64">
        <f t="shared" si="7"/>
        <v>3716.1807359999998</v>
      </c>
      <c r="F81" s="65">
        <v>14790.26</v>
      </c>
      <c r="G81" s="89">
        <f t="shared" si="8"/>
        <v>22810.800735999997</v>
      </c>
      <c r="J81" s="119">
        <f t="shared" si="9"/>
        <v>5.7473615621261315E-3</v>
      </c>
      <c r="M81" s="125">
        <v>11454.12</v>
      </c>
      <c r="N81" s="125">
        <v>57270.6</v>
      </c>
    </row>
    <row r="82" spans="1:22" ht="18.75" customHeight="1" x14ac:dyDescent="0.2">
      <c r="A82" s="60" t="s">
        <v>203</v>
      </c>
      <c r="B82" s="61">
        <v>0</v>
      </c>
      <c r="C82" s="75">
        <v>120612</v>
      </c>
      <c r="D82" s="74">
        <v>586.16999999999996</v>
      </c>
      <c r="E82" s="64">
        <f t="shared" si="7"/>
        <v>598.47674399999994</v>
      </c>
      <c r="F82" s="65">
        <v>0</v>
      </c>
      <c r="G82" s="89">
        <f t="shared" si="8"/>
        <v>1184.6467439999999</v>
      </c>
      <c r="J82" s="119">
        <f t="shared" si="9"/>
        <v>4.8599641826683904E-3</v>
      </c>
    </row>
    <row r="83" spans="1:22" ht="18.75" customHeight="1" x14ac:dyDescent="0.2">
      <c r="A83" s="60" t="s">
        <v>144</v>
      </c>
      <c r="B83" s="61">
        <v>0</v>
      </c>
      <c r="C83" s="73">
        <v>236358</v>
      </c>
      <c r="D83" s="74">
        <v>990.17</v>
      </c>
      <c r="E83" s="64">
        <f t="shared" si="7"/>
        <v>1172.8083959999999</v>
      </c>
      <c r="F83" s="65">
        <v>6001.34</v>
      </c>
      <c r="G83" s="89">
        <f t="shared" si="8"/>
        <v>8164.3183960000006</v>
      </c>
      <c r="J83" s="119">
        <f t="shared" si="9"/>
        <v>4.1892806674620701E-3</v>
      </c>
      <c r="M83" s="125">
        <v>4518.63</v>
      </c>
      <c r="N83" s="125">
        <v>22593.15</v>
      </c>
    </row>
    <row r="84" spans="1:22" s="105" customFormat="1" ht="18.75" customHeight="1" x14ac:dyDescent="0.2">
      <c r="A84" s="60" t="s">
        <v>145</v>
      </c>
      <c r="B84" s="61">
        <v>0</v>
      </c>
      <c r="C84" s="73">
        <v>470057</v>
      </c>
      <c r="D84" s="74">
        <v>1942.69</v>
      </c>
      <c r="E84" s="64">
        <f t="shared" si="7"/>
        <v>2332.422834</v>
      </c>
      <c r="F84" s="65">
        <v>3962.21</v>
      </c>
      <c r="G84" s="106">
        <f t="shared" si="8"/>
        <v>8237.3228339999987</v>
      </c>
      <c r="H84" s="122"/>
      <c r="J84" s="121">
        <f t="shared" si="9"/>
        <v>4.1328817568933134E-3</v>
      </c>
      <c r="M84" s="105">
        <v>9984.01</v>
      </c>
      <c r="N84" s="105">
        <v>49920.05</v>
      </c>
      <c r="Q84" s="59"/>
      <c r="R84" s="59"/>
      <c r="S84" s="59"/>
      <c r="T84" s="59"/>
      <c r="U84" s="59"/>
      <c r="V84" s="59"/>
    </row>
    <row r="85" spans="1:22" ht="18.75" customHeight="1" x14ac:dyDescent="0.2">
      <c r="A85" s="60" t="s">
        <v>146</v>
      </c>
      <c r="B85" s="61">
        <v>0</v>
      </c>
      <c r="C85" s="73">
        <v>373340</v>
      </c>
      <c r="D85" s="74">
        <v>1613.71</v>
      </c>
      <c r="E85" s="64">
        <f t="shared" si="7"/>
        <v>1852.5130800000002</v>
      </c>
      <c r="F85" s="65">
        <v>13224.68</v>
      </c>
      <c r="G85" s="89">
        <f t="shared" si="8"/>
        <v>16690.90308</v>
      </c>
      <c r="J85" s="119">
        <f t="shared" si="9"/>
        <v>4.3223603149943751E-3</v>
      </c>
      <c r="M85" s="59">
        <v>8166.26</v>
      </c>
      <c r="N85" s="59">
        <v>40831.300000000003</v>
      </c>
      <c r="Q85" s="105"/>
      <c r="R85" s="105"/>
      <c r="S85" s="105"/>
      <c r="T85" s="105"/>
      <c r="U85" s="105"/>
      <c r="V85" s="105"/>
    </row>
    <row r="86" spans="1:22" ht="18.75" customHeight="1" x14ac:dyDescent="0.2">
      <c r="A86" s="120" t="s">
        <v>249</v>
      </c>
      <c r="B86" s="61">
        <v>0</v>
      </c>
      <c r="C86" s="73">
        <v>46657</v>
      </c>
      <c r="D86" s="74">
        <v>357.86</v>
      </c>
      <c r="E86" s="64">
        <f t="shared" si="7"/>
        <v>231.51203399999997</v>
      </c>
      <c r="F86" s="65">
        <v>13224.68</v>
      </c>
      <c r="G86" s="89">
        <f>SUM(D86:F86)</f>
        <v>13814.052034</v>
      </c>
      <c r="J86" s="119">
        <f t="shared" si="9"/>
        <v>7.6700173607390102E-3</v>
      </c>
    </row>
    <row r="87" spans="1:22" s="105" customFormat="1" ht="18.75" customHeight="1" x14ac:dyDescent="0.2">
      <c r="A87" s="60" t="s">
        <v>148</v>
      </c>
      <c r="B87" s="61">
        <v>0</v>
      </c>
      <c r="C87" s="75">
        <v>4036001</v>
      </c>
      <c r="D87" s="74">
        <v>32620.3</v>
      </c>
      <c r="E87" s="64">
        <f t="shared" si="7"/>
        <v>20026.636961999997</v>
      </c>
      <c r="F87" s="65">
        <v>38588.050000000003</v>
      </c>
      <c r="G87" s="106">
        <f t="shared" si="8"/>
        <v>91234.986961999995</v>
      </c>
      <c r="H87" s="122"/>
      <c r="J87" s="121">
        <f t="shared" si="9"/>
        <v>8.0823319914935608E-3</v>
      </c>
      <c r="M87" s="127">
        <v>62253.98</v>
      </c>
      <c r="N87" s="127">
        <v>311269.90000000002</v>
      </c>
      <c r="Q87" s="59"/>
      <c r="R87" s="59"/>
      <c r="S87" s="59"/>
      <c r="T87" s="59"/>
      <c r="U87" s="59"/>
      <c r="V87" s="59"/>
    </row>
    <row r="88" spans="1:22" ht="18.75" customHeight="1" x14ac:dyDescent="0.2">
      <c r="A88" s="60" t="s">
        <v>149</v>
      </c>
      <c r="B88" s="61">
        <v>0</v>
      </c>
      <c r="C88" s="73">
        <v>100447</v>
      </c>
      <c r="D88" s="74">
        <v>456.03</v>
      </c>
      <c r="E88" s="64">
        <f t="shared" si="7"/>
        <v>498.41801399999997</v>
      </c>
      <c r="F88" s="65">
        <v>15306.48</v>
      </c>
      <c r="G88" s="89">
        <f t="shared" si="8"/>
        <v>16260.928013999999</v>
      </c>
      <c r="J88" s="119">
        <f t="shared" si="9"/>
        <v>4.5400061724093299E-3</v>
      </c>
      <c r="M88" s="127">
        <v>5071.57</v>
      </c>
      <c r="N88" s="127">
        <v>25357.85</v>
      </c>
      <c r="Q88" s="105"/>
      <c r="R88" s="105"/>
      <c r="S88" s="105"/>
      <c r="T88" s="105"/>
      <c r="U88" s="105"/>
      <c r="V88" s="105"/>
    </row>
    <row r="89" spans="1:22" ht="18.75" customHeight="1" x14ac:dyDescent="0.2">
      <c r="A89" s="60" t="s">
        <v>94</v>
      </c>
      <c r="B89" s="61">
        <v>0</v>
      </c>
      <c r="C89" s="75">
        <v>4117112</v>
      </c>
      <c r="D89" s="74">
        <v>18229.91</v>
      </c>
      <c r="E89" s="64">
        <f>C89*24.81/5000</f>
        <v>20429.109744000001</v>
      </c>
      <c r="F89" s="65">
        <v>0</v>
      </c>
      <c r="G89" s="89">
        <f t="shared" si="8"/>
        <v>38659.019744000005</v>
      </c>
      <c r="J89" s="119">
        <f t="shared" si="9"/>
        <v>4.427839223222492E-3</v>
      </c>
      <c r="M89" s="59">
        <v>128083.36</v>
      </c>
      <c r="N89" s="59">
        <v>640416.80000000005</v>
      </c>
    </row>
    <row r="90" spans="1:22" ht="18.75" customHeight="1" x14ac:dyDescent="0.2">
      <c r="A90" s="60" t="s">
        <v>150</v>
      </c>
      <c r="B90" s="61">
        <v>0</v>
      </c>
      <c r="C90" s="73">
        <v>441663</v>
      </c>
      <c r="D90" s="74">
        <v>2065.06</v>
      </c>
      <c r="E90" s="64">
        <f>C90*24.81/5000</f>
        <v>2191.531806</v>
      </c>
      <c r="F90" s="65">
        <v>10522.09</v>
      </c>
      <c r="G90" s="89">
        <f t="shared" si="8"/>
        <v>14778.681806000001</v>
      </c>
      <c r="J90" s="119">
        <f t="shared" si="9"/>
        <v>4.6756463638566058E-3</v>
      </c>
      <c r="M90" s="125">
        <v>8260.58</v>
      </c>
      <c r="N90" s="125">
        <v>41302.9</v>
      </c>
    </row>
    <row r="91" spans="1:22" ht="18.75" customHeight="1" x14ac:dyDescent="0.2">
      <c r="A91" s="60" t="s">
        <v>152</v>
      </c>
      <c r="B91" s="61">
        <v>0</v>
      </c>
      <c r="C91" s="73">
        <v>829206</v>
      </c>
      <c r="D91" s="74">
        <v>6252.19</v>
      </c>
      <c r="E91" s="64">
        <f>C91*24.81/5000</f>
        <v>4114.5201719999995</v>
      </c>
      <c r="F91" s="65">
        <v>22807.4</v>
      </c>
      <c r="G91" s="89">
        <f t="shared" si="8"/>
        <v>33174.110172000001</v>
      </c>
      <c r="J91" s="119">
        <f t="shared" si="9"/>
        <v>7.5399719731888094E-3</v>
      </c>
      <c r="M91" s="59">
        <v>19585.849999999999</v>
      </c>
      <c r="N91" s="59">
        <v>97929.25</v>
      </c>
    </row>
    <row r="92" spans="1:22" ht="18.75" customHeight="1" x14ac:dyDescent="0.2">
      <c r="A92" s="60" t="s">
        <v>169</v>
      </c>
      <c r="B92" s="61">
        <v>0</v>
      </c>
      <c r="C92" s="73">
        <v>1369005</v>
      </c>
      <c r="D92" s="74">
        <v>7532.55</v>
      </c>
      <c r="E92" s="64">
        <f>C92*24.81/5000</f>
        <v>6793.002809999999</v>
      </c>
      <c r="F92" s="65">
        <v>37033.919999999998</v>
      </c>
      <c r="G92" s="89">
        <f t="shared" si="8"/>
        <v>51359.472809999999</v>
      </c>
      <c r="J92" s="119">
        <f t="shared" si="9"/>
        <v>5.5022078078604533E-3</v>
      </c>
      <c r="M92" s="125">
        <v>65280.72</v>
      </c>
      <c r="N92" s="125">
        <v>326403.59999999998</v>
      </c>
    </row>
    <row r="93" spans="1:22" ht="18.75" customHeight="1" x14ac:dyDescent="0.2">
      <c r="A93" s="60" t="s">
        <v>191</v>
      </c>
      <c r="B93" s="61">
        <v>0</v>
      </c>
      <c r="C93" s="73">
        <v>25413</v>
      </c>
      <c r="D93" s="74">
        <v>148.75</v>
      </c>
      <c r="E93" s="64">
        <f>C93*24.81/5000</f>
        <v>126.09930599999998</v>
      </c>
      <c r="F93" s="65">
        <v>0</v>
      </c>
      <c r="G93" s="89">
        <f t="shared" si="8"/>
        <v>274.84930599999996</v>
      </c>
      <c r="J93" s="119">
        <f t="shared" si="9"/>
        <v>5.8533034273796879E-3</v>
      </c>
    </row>
    <row r="94" spans="1:22" ht="18.75" customHeight="1" x14ac:dyDescent="0.2">
      <c r="A94" s="78"/>
      <c r="B94" s="79"/>
      <c r="C94" s="80"/>
      <c r="D94" s="92"/>
      <c r="E94" s="92"/>
      <c r="F94" s="93"/>
      <c r="G94" s="89"/>
      <c r="J94" s="119"/>
    </row>
    <row r="95" spans="1:22" ht="18.75" customHeight="1" x14ac:dyDescent="0.2">
      <c r="A95" s="13" t="s">
        <v>252</v>
      </c>
      <c r="B95" s="82"/>
      <c r="C95" s="82">
        <f>SUM(C74:C94)</f>
        <v>26061820</v>
      </c>
      <c r="D95" s="83">
        <f>SUM(D74:D94)</f>
        <v>158849.1</v>
      </c>
      <c r="E95" s="83">
        <f>SUM(E74:E94)</f>
        <v>129318.75083999999</v>
      </c>
      <c r="F95" s="83">
        <f>SUM(F74:F94)</f>
        <v>479639.35000000003</v>
      </c>
      <c r="G95" s="83">
        <f>SUM(G74:G94)</f>
        <v>767807.20083999995</v>
      </c>
      <c r="J95" s="119">
        <f>D95/C95</f>
        <v>6.095088524132237E-3</v>
      </c>
      <c r="M95" s="83">
        <f>SUM(M74:M94)</f>
        <v>439089.80000000005</v>
      </c>
      <c r="N95" s="83">
        <f>SUM(N74:N94)</f>
        <v>2195449</v>
      </c>
    </row>
    <row r="96" spans="1:22" ht="18.75" customHeight="1" x14ac:dyDescent="0.2">
      <c r="J96" s="119"/>
    </row>
    <row r="97" spans="1:22" s="90" customFormat="1" ht="18.75" customHeight="1" x14ac:dyDescent="0.2">
      <c r="A97" s="90" t="s">
        <v>155</v>
      </c>
      <c r="B97" s="100"/>
      <c r="C97" s="100">
        <f>SUM(C70+C95)</f>
        <v>325638950</v>
      </c>
      <c r="D97" s="101">
        <f t="shared" ref="D97:I97" si="10">SUM(D70,D95)</f>
        <v>1403035.7799999996</v>
      </c>
      <c r="E97" s="101">
        <f t="shared" si="10"/>
        <v>1615820.4698999999</v>
      </c>
      <c r="F97" s="101">
        <f t="shared" si="10"/>
        <v>3175222.2000000007</v>
      </c>
      <c r="G97" s="101">
        <f t="shared" si="10"/>
        <v>6194078.4498999985</v>
      </c>
      <c r="H97" s="97">
        <f t="shared" si="10"/>
        <v>2414.3869277885237</v>
      </c>
      <c r="I97" s="101">
        <f t="shared" si="10"/>
        <v>43.732037790618946</v>
      </c>
      <c r="J97" s="119">
        <f>D97/C97</f>
        <v>4.3085625352863952E-3</v>
      </c>
      <c r="M97" s="101">
        <f t="shared" ref="M97:N97" si="11">SUM(M70,M95)</f>
        <v>3459723.1800000016</v>
      </c>
      <c r="N97" s="101">
        <f t="shared" si="11"/>
        <v>17298615.890000001</v>
      </c>
      <c r="Q97" s="59"/>
      <c r="R97" s="59"/>
      <c r="S97" s="59"/>
      <c r="T97" s="59"/>
      <c r="U97" s="59"/>
      <c r="V97" s="59"/>
    </row>
    <row r="98" spans="1:22" ht="18.75" customHeight="1" x14ac:dyDescent="0.2">
      <c r="A98" s="123" t="s">
        <v>258</v>
      </c>
      <c r="Q98" s="90"/>
      <c r="R98" s="90"/>
      <c r="S98" s="90"/>
      <c r="T98" s="90"/>
      <c r="U98" s="90"/>
      <c r="V98" s="90"/>
    </row>
  </sheetData>
  <pageMargins left="0.75" right="0.75" top="0.5" bottom="0.5" header="0.5" footer="0.5"/>
  <pageSetup scale="65" orientation="portrait" r:id="rId1"/>
  <headerFooter alignWithMargins="0"/>
  <rowBreaks count="1" manualBreakCount="1">
    <brk id="73" max="8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O98"/>
  <sheetViews>
    <sheetView view="pageBreakPreview" zoomScaleNormal="115" zoomScaleSheetLayoutView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2" sqref="B2"/>
    </sheetView>
  </sheetViews>
  <sheetFormatPr defaultColWidth="12.28515625" defaultRowHeight="18.75" customHeight="1" x14ac:dyDescent="0.2"/>
  <cols>
    <col min="1" max="1" width="22.7109375" style="59" bestFit="1" customWidth="1"/>
    <col min="2" max="2" width="12.140625" style="84" bestFit="1" customWidth="1"/>
    <col min="3" max="3" width="16.5703125" style="84" customWidth="1"/>
    <col min="4" max="4" width="16.5703125" style="85" customWidth="1"/>
    <col min="5" max="5" width="13.42578125" style="85" hidden="1" customWidth="1"/>
    <col min="6" max="6" width="16.140625" style="86" hidden="1" customWidth="1"/>
    <col min="7" max="7" width="13.42578125" style="90" hidden="1" customWidth="1"/>
    <col min="8" max="8" width="14.85546875" style="87" hidden="1" customWidth="1"/>
    <col min="9" max="9" width="12.42578125" style="59" hidden="1" customWidth="1"/>
    <col min="10" max="10" width="16.5703125" style="84" customWidth="1"/>
    <col min="11" max="11" width="16.5703125" style="85" customWidth="1"/>
    <col min="12" max="12" width="13.42578125" style="85" bestFit="1" customWidth="1"/>
    <col min="13" max="13" width="16.140625" style="86" customWidth="1"/>
    <col min="14" max="14" width="13.42578125" style="90" customWidth="1"/>
    <col min="15" max="15" width="14.85546875" style="87" customWidth="1"/>
    <col min="16" max="16" width="12.42578125" style="59" customWidth="1"/>
    <col min="17" max="17" width="12.28515625" style="59"/>
    <col min="18" max="18" width="18.5703125" style="59" bestFit="1" customWidth="1"/>
    <col min="19" max="19" width="16.85546875" style="59" bestFit="1" customWidth="1"/>
    <col min="20" max="23" width="12.28515625" style="59"/>
    <col min="24" max="24" width="13.42578125" style="59" bestFit="1" customWidth="1"/>
    <col min="25" max="25" width="14.42578125" style="152" bestFit="1" customWidth="1"/>
    <col min="26" max="26" width="12.28515625" style="152"/>
    <col min="27" max="27" width="13.42578125" style="59" bestFit="1" customWidth="1"/>
    <col min="28" max="28" width="12" style="59" customWidth="1"/>
    <col min="29" max="29" width="8.42578125" style="59" bestFit="1" customWidth="1"/>
    <col min="30" max="30" width="17.28515625" style="59" bestFit="1" customWidth="1"/>
    <col min="31" max="31" width="19" style="59" bestFit="1" customWidth="1"/>
    <col min="32" max="32" width="17.28515625" style="59" bestFit="1" customWidth="1"/>
    <col min="33" max="33" width="19" style="59" bestFit="1" customWidth="1"/>
    <col min="34" max="34" width="17.28515625" style="59" bestFit="1" customWidth="1"/>
    <col min="35" max="16384" width="12.28515625" style="59"/>
  </cols>
  <sheetData>
    <row r="1" spans="1:41" s="90" customFormat="1" ht="18.75" customHeight="1" x14ac:dyDescent="0.2">
      <c r="A1" s="111" t="s">
        <v>0</v>
      </c>
      <c r="B1" s="112" t="s">
        <v>66</v>
      </c>
      <c r="C1" s="113" t="s">
        <v>67</v>
      </c>
      <c r="D1" s="114" t="s">
        <v>68</v>
      </c>
      <c r="E1" s="115" t="s">
        <v>60</v>
      </c>
      <c r="F1" s="116" t="s">
        <v>69</v>
      </c>
      <c r="G1" s="116" t="s">
        <v>61</v>
      </c>
      <c r="H1" s="117" t="s">
        <v>62</v>
      </c>
      <c r="I1" s="118" t="s">
        <v>63</v>
      </c>
      <c r="J1" s="113" t="s">
        <v>278</v>
      </c>
      <c r="K1" s="114" t="s">
        <v>279</v>
      </c>
      <c r="L1" s="115" t="s">
        <v>60</v>
      </c>
      <c r="M1" s="116" t="s">
        <v>69</v>
      </c>
      <c r="N1" s="116" t="s">
        <v>61</v>
      </c>
      <c r="O1" s="117" t="s">
        <v>62</v>
      </c>
      <c r="P1" s="118" t="s">
        <v>63</v>
      </c>
      <c r="R1" s="90" t="s">
        <v>276</v>
      </c>
      <c r="S1" s="90" t="s">
        <v>277</v>
      </c>
      <c r="X1" s="90" t="s">
        <v>267</v>
      </c>
      <c r="Y1" s="161" t="str">
        <f>'Black 12-13'!B1</f>
        <v>Student Pop</v>
      </c>
      <c r="Z1" s="161" t="s">
        <v>273</v>
      </c>
      <c r="AA1" s="161" t="s">
        <v>274</v>
      </c>
      <c r="AB1" s="161" t="s">
        <v>271</v>
      </c>
      <c r="AC1" s="161" t="s">
        <v>272</v>
      </c>
    </row>
    <row r="2" spans="1:41" ht="18.75" customHeight="1" x14ac:dyDescent="0.2">
      <c r="A2" s="60" t="s">
        <v>211</v>
      </c>
      <c r="B2" s="61">
        <v>1531</v>
      </c>
      <c r="C2" s="62">
        <v>3570356</v>
      </c>
      <c r="D2" s="63">
        <v>18022.18</v>
      </c>
      <c r="E2" s="64">
        <f t="shared" ref="E2:E67" si="0">C2*24.81/5000</f>
        <v>17716.106471999999</v>
      </c>
      <c r="F2" s="65">
        <v>66894.58</v>
      </c>
      <c r="G2" s="89">
        <f t="shared" ref="G2:G66" si="1">SUM(D2:F2)</f>
        <v>102632.86647199999</v>
      </c>
      <c r="H2" s="95">
        <f t="shared" ref="H2:H68" si="2">C2/B2</f>
        <v>2332.0418027433052</v>
      </c>
      <c r="I2" s="66">
        <f t="shared" ref="I2:I68" si="3">G2/B2</f>
        <v>67.03649018419334</v>
      </c>
      <c r="J2" s="62">
        <v>3570356</v>
      </c>
      <c r="K2" s="63">
        <v>18383</v>
      </c>
      <c r="L2" s="64">
        <f t="shared" ref="L2:L9" si="4">J2*24.81/5000</f>
        <v>17716.106471999999</v>
      </c>
      <c r="M2" s="65">
        <v>66894.58</v>
      </c>
      <c r="N2" s="89">
        <f t="shared" ref="N2:N66" si="5">SUM(K2:M2)</f>
        <v>102993.686472</v>
      </c>
      <c r="O2" s="95">
        <f>J2/B2</f>
        <v>2332.0418027433052</v>
      </c>
      <c r="P2" s="66">
        <f>N2/B2</f>
        <v>67.272166212932731</v>
      </c>
      <c r="Q2" s="119">
        <f t="shared" ref="Q2:Q66" si="6">D2/C2</f>
        <v>5.0477263331723784E-3</v>
      </c>
      <c r="R2" s="172">
        <f>ROUND(D2*1.02,2)</f>
        <v>18382.62</v>
      </c>
      <c r="S2" s="172">
        <f>SUM(R2+E2+F2)</f>
        <v>102993.306472</v>
      </c>
      <c r="T2" s="119"/>
      <c r="U2" s="119"/>
      <c r="V2" s="119"/>
      <c r="X2" s="59" t="str">
        <f>'Black 12-13'!A2</f>
        <v>AOS 91</v>
      </c>
      <c r="Y2" s="152">
        <f>'Black 12-13'!B2</f>
        <v>1682</v>
      </c>
      <c r="Z2" s="152">
        <f>'Black 12-13'!C2</f>
        <v>4608157</v>
      </c>
      <c r="AA2" s="86">
        <f>'Black 12-13'!D2</f>
        <v>22455.59</v>
      </c>
      <c r="AB2" s="160">
        <f>C2/Z2</f>
        <v>0.77479044225272709</v>
      </c>
      <c r="AC2" s="160">
        <f>D2/AA2</f>
        <v>0.80256987235694988</v>
      </c>
      <c r="AE2" s="125"/>
      <c r="AG2" s="125"/>
      <c r="AH2" s="125"/>
      <c r="AI2" s="90"/>
      <c r="AK2" s="90"/>
      <c r="AL2" s="90"/>
      <c r="AM2" s="90"/>
      <c r="AN2" s="90"/>
      <c r="AO2" s="90"/>
    </row>
    <row r="3" spans="1:41" ht="18.75" customHeight="1" x14ac:dyDescent="0.2">
      <c r="A3" s="60" t="s">
        <v>212</v>
      </c>
      <c r="B3" s="61">
        <v>3841</v>
      </c>
      <c r="C3" s="62">
        <v>9044508</v>
      </c>
      <c r="D3" s="63">
        <v>43589.59</v>
      </c>
      <c r="E3" s="64">
        <f t="shared" si="0"/>
        <v>44878.848696000001</v>
      </c>
      <c r="F3" s="65">
        <v>67143.600000000006</v>
      </c>
      <c r="G3" s="89">
        <f t="shared" si="1"/>
        <v>155612.038696</v>
      </c>
      <c r="H3" s="95">
        <f t="shared" si="2"/>
        <v>2354.7274147357457</v>
      </c>
      <c r="I3" s="66">
        <f t="shared" si="3"/>
        <v>40.513418041135125</v>
      </c>
      <c r="J3" s="62">
        <v>9044508</v>
      </c>
      <c r="K3" s="63">
        <v>44446.5</v>
      </c>
      <c r="L3" s="64">
        <f t="shared" si="4"/>
        <v>44878.848696000001</v>
      </c>
      <c r="M3" s="65">
        <v>67143.600000000006</v>
      </c>
      <c r="N3" s="89">
        <f t="shared" si="5"/>
        <v>156468.94869600001</v>
      </c>
      <c r="O3" s="95">
        <f t="shared" ref="O3:O67" si="7">J3/B3</f>
        <v>2354.7274147357457</v>
      </c>
      <c r="P3" s="66">
        <f t="shared" ref="P3:P67" si="8">N3/B3</f>
        <v>40.736513589169491</v>
      </c>
      <c r="Q3" s="119">
        <f t="shared" si="6"/>
        <v>4.819453971404525E-3</v>
      </c>
      <c r="R3" s="172">
        <f t="shared" ref="R3:R67" si="9">ROUND(D3*1.02,2)</f>
        <v>44461.38</v>
      </c>
      <c r="S3" s="172">
        <f t="shared" ref="S3:S67" si="10">SUM(R3+E3+F3)</f>
        <v>156483.82869600001</v>
      </c>
      <c r="T3" s="119"/>
      <c r="U3" s="119"/>
      <c r="V3" s="119"/>
      <c r="X3" s="59" t="str">
        <f>'Black 12-13'!A3</f>
        <v>AOS 92</v>
      </c>
      <c r="Y3" s="152">
        <f>'Black 12-13'!B3</f>
        <v>4304</v>
      </c>
      <c r="Z3" s="152">
        <f>'Black 12-13'!C3</f>
        <v>9911184</v>
      </c>
      <c r="AA3" s="86">
        <f>'Black 12-13'!D3</f>
        <v>45787.68</v>
      </c>
      <c r="AB3" s="160">
        <f t="shared" ref="AB3:AB7" si="11">C3/Z3</f>
        <v>0.91255575519534293</v>
      </c>
      <c r="AC3" s="160">
        <f t="shared" ref="AC3:AC7" si="12">D3/AA3</f>
        <v>0.95199385511561185</v>
      </c>
      <c r="AE3" s="125"/>
      <c r="AG3" s="125"/>
      <c r="AH3" s="125"/>
      <c r="AI3" s="90"/>
      <c r="AJ3" s="125"/>
      <c r="AK3" s="90"/>
      <c r="AL3" s="90"/>
      <c r="AM3" s="90"/>
      <c r="AN3" s="90"/>
      <c r="AO3" s="90"/>
    </row>
    <row r="4" spans="1:41" ht="18.75" customHeight="1" x14ac:dyDescent="0.2">
      <c r="A4" s="60" t="s">
        <v>123</v>
      </c>
      <c r="B4" s="61">
        <v>2299</v>
      </c>
      <c r="C4" s="62">
        <v>5873975</v>
      </c>
      <c r="D4" s="63">
        <v>26691.34</v>
      </c>
      <c r="E4" s="64">
        <f t="shared" si="0"/>
        <v>29146.663949999998</v>
      </c>
      <c r="F4" s="65">
        <v>45750.82</v>
      </c>
      <c r="G4" s="89">
        <f t="shared" si="1"/>
        <v>101588.82394999999</v>
      </c>
      <c r="H4" s="95">
        <f t="shared" si="2"/>
        <v>2555.0130491518053</v>
      </c>
      <c r="I4" s="66">
        <f t="shared" si="3"/>
        <v>44.188266180948233</v>
      </c>
      <c r="J4" s="62">
        <v>5873975</v>
      </c>
      <c r="K4" s="63">
        <v>27207.7</v>
      </c>
      <c r="L4" s="64">
        <f t="shared" si="4"/>
        <v>29146.663949999998</v>
      </c>
      <c r="M4" s="65">
        <v>45750.82</v>
      </c>
      <c r="N4" s="89">
        <f t="shared" si="5"/>
        <v>102105.18395000001</v>
      </c>
      <c r="O4" s="95">
        <f t="shared" si="7"/>
        <v>2555.0130491518053</v>
      </c>
      <c r="P4" s="66">
        <f t="shared" si="8"/>
        <v>44.412868181818183</v>
      </c>
      <c r="Q4" s="119">
        <f t="shared" si="6"/>
        <v>4.5439995914180768E-3</v>
      </c>
      <c r="R4" s="172">
        <f t="shared" si="9"/>
        <v>27225.17</v>
      </c>
      <c r="S4" s="172">
        <f t="shared" si="10"/>
        <v>102122.65395000001</v>
      </c>
      <c r="T4" s="119"/>
      <c r="U4" s="119"/>
      <c r="V4" s="119"/>
      <c r="X4" s="59" t="str">
        <f>'Black 12-13'!A4</f>
        <v>Augusta Schools</v>
      </c>
      <c r="Y4" s="153">
        <f>'Black 12-13'!B4</f>
        <v>3065</v>
      </c>
      <c r="Z4" s="152">
        <f>'Black 12-13'!C4</f>
        <v>6520983</v>
      </c>
      <c r="AA4" s="86">
        <f>'Black 12-13'!D4</f>
        <v>29593.119999999999</v>
      </c>
      <c r="AB4" s="160">
        <f t="shared" si="11"/>
        <v>0.90078060316979813</v>
      </c>
      <c r="AC4" s="160">
        <f t="shared" si="12"/>
        <v>0.90194410052066154</v>
      </c>
      <c r="AE4" s="125"/>
      <c r="AG4" s="125"/>
      <c r="AH4" s="125"/>
      <c r="AI4" s="90"/>
      <c r="AJ4" s="125"/>
      <c r="AK4" s="90"/>
      <c r="AL4" s="90"/>
      <c r="AM4" s="90"/>
      <c r="AN4" s="90"/>
      <c r="AO4" s="90"/>
    </row>
    <row r="5" spans="1:41" ht="18.75" customHeight="1" x14ac:dyDescent="0.2">
      <c r="A5" s="60" t="s">
        <v>2</v>
      </c>
      <c r="B5" s="61">
        <v>2777</v>
      </c>
      <c r="C5" s="62">
        <v>6153543</v>
      </c>
      <c r="D5" s="63">
        <v>25016.720000000001</v>
      </c>
      <c r="E5" s="64">
        <f t="shared" si="0"/>
        <v>30533.880365999998</v>
      </c>
      <c r="F5" s="65">
        <v>77883.77</v>
      </c>
      <c r="G5" s="89">
        <f t="shared" si="1"/>
        <v>133434.37036599999</v>
      </c>
      <c r="H5" s="95">
        <f t="shared" si="2"/>
        <v>2215.8959308606409</v>
      </c>
      <c r="I5" s="66">
        <f t="shared" si="3"/>
        <v>48.049827283399345</v>
      </c>
      <c r="J5" s="62">
        <v>6153543</v>
      </c>
      <c r="K5" s="63">
        <v>25516</v>
      </c>
      <c r="L5" s="64">
        <f t="shared" si="4"/>
        <v>30533.880365999998</v>
      </c>
      <c r="M5" s="65">
        <v>77883.77</v>
      </c>
      <c r="N5" s="89">
        <f t="shared" si="5"/>
        <v>133933.65036600002</v>
      </c>
      <c r="O5" s="95">
        <f t="shared" si="7"/>
        <v>2215.8959308606409</v>
      </c>
      <c r="P5" s="66">
        <f t="shared" si="8"/>
        <v>48.229618424918982</v>
      </c>
      <c r="Q5" s="119">
        <f t="shared" si="6"/>
        <v>4.0654172726183923E-3</v>
      </c>
      <c r="R5" s="172">
        <f t="shared" si="9"/>
        <v>25517.05</v>
      </c>
      <c r="S5" s="172">
        <f t="shared" si="10"/>
        <v>133934.700366</v>
      </c>
      <c r="T5" s="119"/>
      <c r="U5" s="119"/>
      <c r="V5" s="119"/>
      <c r="X5" s="59" t="str">
        <f>'Black 12-13'!A5</f>
        <v>Biddeford Schools</v>
      </c>
      <c r="Y5" s="152">
        <f>'Black 12-13'!B5</f>
        <v>3385</v>
      </c>
      <c r="Z5" s="152">
        <f>'Black 12-13'!C5</f>
        <v>7119589</v>
      </c>
      <c r="AA5" s="86">
        <f>'Black 12-13'!D5</f>
        <v>28996.560000000001</v>
      </c>
      <c r="AB5" s="160">
        <f t="shared" si="11"/>
        <v>0.86431154944477839</v>
      </c>
      <c r="AC5" s="160">
        <f t="shared" si="12"/>
        <v>0.8627478569871736</v>
      </c>
      <c r="AI5" s="90"/>
      <c r="AK5" s="90"/>
      <c r="AL5" s="90"/>
      <c r="AM5" s="90"/>
      <c r="AN5" s="90"/>
      <c r="AO5" s="90"/>
    </row>
    <row r="6" spans="1:41" ht="18.75" customHeight="1" x14ac:dyDescent="0.2">
      <c r="A6" s="60" t="s">
        <v>72</v>
      </c>
      <c r="B6" s="61">
        <v>1655</v>
      </c>
      <c r="C6" s="62">
        <v>4670737</v>
      </c>
      <c r="D6" s="63">
        <v>20186.5</v>
      </c>
      <c r="E6" s="64">
        <f t="shared" si="0"/>
        <v>23176.196993999998</v>
      </c>
      <c r="F6" s="65">
        <v>38771.53</v>
      </c>
      <c r="G6" s="89">
        <f t="shared" si="1"/>
        <v>82134.226993999997</v>
      </c>
      <c r="H6" s="95">
        <f t="shared" si="2"/>
        <v>2822.1975830815709</v>
      </c>
      <c r="I6" s="66">
        <f t="shared" si="3"/>
        <v>49.627931718429004</v>
      </c>
      <c r="J6" s="62">
        <v>4670737</v>
      </c>
      <c r="K6" s="63">
        <v>20583.53</v>
      </c>
      <c r="L6" s="64">
        <f t="shared" si="4"/>
        <v>23176.196993999998</v>
      </c>
      <c r="M6" s="65">
        <v>38771.53</v>
      </c>
      <c r="N6" s="89">
        <f t="shared" si="5"/>
        <v>82531.256993999996</v>
      </c>
      <c r="O6" s="95">
        <f t="shared" si="7"/>
        <v>2822.1975830815709</v>
      </c>
      <c r="P6" s="66">
        <f t="shared" si="8"/>
        <v>49.867828999395769</v>
      </c>
      <c r="Q6" s="119">
        <f t="shared" si="6"/>
        <v>4.3219089407089285E-3</v>
      </c>
      <c r="R6" s="172">
        <f t="shared" si="9"/>
        <v>20590.23</v>
      </c>
      <c r="S6" s="172">
        <f t="shared" si="10"/>
        <v>82537.956993999993</v>
      </c>
      <c r="T6" s="119"/>
      <c r="U6" s="119"/>
      <c r="V6" s="119"/>
      <c r="X6" s="125" t="str">
        <f>'Black 12-13'!A6</f>
        <v>Cape Elizabeth Schools</v>
      </c>
      <c r="Y6" s="153">
        <f>'Black 12-13'!B6</f>
        <v>1854</v>
      </c>
      <c r="Z6" s="152">
        <f>'Black 12-13'!C6</f>
        <v>4421266</v>
      </c>
      <c r="AA6" s="86">
        <f>'Black 12-13'!D6</f>
        <v>19295.32</v>
      </c>
      <c r="AB6" s="160">
        <f t="shared" si="11"/>
        <v>1.0564252410961024</v>
      </c>
      <c r="AC6" s="160">
        <f t="shared" si="12"/>
        <v>1.046186329120222</v>
      </c>
      <c r="AD6" s="125"/>
      <c r="AE6" s="125"/>
      <c r="AI6" s="90"/>
      <c r="AK6" s="90"/>
      <c r="AL6" s="90"/>
      <c r="AM6" s="90"/>
      <c r="AN6" s="90"/>
      <c r="AO6" s="90"/>
    </row>
    <row r="7" spans="1:41" ht="18.75" customHeight="1" x14ac:dyDescent="0.2">
      <c r="A7" s="60" t="s">
        <v>197</v>
      </c>
      <c r="B7" s="61">
        <v>31</v>
      </c>
      <c r="C7" s="62">
        <v>55760</v>
      </c>
      <c r="D7" s="63">
        <v>297.76</v>
      </c>
      <c r="E7" s="64">
        <f t="shared" si="0"/>
        <v>276.68111999999996</v>
      </c>
      <c r="F7" s="65">
        <v>0</v>
      </c>
      <c r="G7" s="89">
        <f t="shared" si="1"/>
        <v>574.44111999999996</v>
      </c>
      <c r="H7" s="95">
        <f t="shared" si="2"/>
        <v>1798.7096774193549</v>
      </c>
      <c r="I7" s="66">
        <f t="shared" si="3"/>
        <v>18.530358709677419</v>
      </c>
      <c r="J7" s="62">
        <v>55760</v>
      </c>
      <c r="K7" s="63">
        <v>303.89</v>
      </c>
      <c r="L7" s="64">
        <f t="shared" si="4"/>
        <v>276.68111999999996</v>
      </c>
      <c r="M7" s="65">
        <v>1291.83</v>
      </c>
      <c r="N7" s="89">
        <f t="shared" si="5"/>
        <v>1872.40112</v>
      </c>
      <c r="O7" s="95">
        <f t="shared" si="7"/>
        <v>1798.7096774193549</v>
      </c>
      <c r="P7" s="66">
        <f t="shared" si="8"/>
        <v>60.400036129032259</v>
      </c>
      <c r="Q7" s="119">
        <f t="shared" si="6"/>
        <v>5.3400286944045913E-3</v>
      </c>
      <c r="R7" s="172">
        <f t="shared" si="9"/>
        <v>303.72000000000003</v>
      </c>
      <c r="S7" s="172">
        <f t="shared" si="10"/>
        <v>580.40111999999999</v>
      </c>
      <c r="T7" s="119"/>
      <c r="U7" s="119"/>
      <c r="V7" s="119"/>
      <c r="X7" s="59" t="str">
        <f>'Black 12-13'!A7</f>
        <v>Chebeague Island</v>
      </c>
      <c r="Y7" s="152">
        <f>'Black 12-13'!B7</f>
        <v>23</v>
      </c>
      <c r="Z7" s="152">
        <f>'Black 12-13'!C7</f>
        <v>47800</v>
      </c>
      <c r="AA7" s="86">
        <f>'Black 12-13'!D7</f>
        <v>252.86</v>
      </c>
      <c r="AB7" s="160">
        <f t="shared" si="11"/>
        <v>1.1665271966527198</v>
      </c>
      <c r="AC7" s="160">
        <f t="shared" si="12"/>
        <v>1.1775686150438978</v>
      </c>
      <c r="AD7" s="125"/>
      <c r="AE7" s="125"/>
      <c r="AI7" s="90"/>
      <c r="AK7" s="90"/>
      <c r="AL7" s="90"/>
      <c r="AM7" s="90"/>
      <c r="AN7" s="90"/>
      <c r="AO7" s="90"/>
    </row>
    <row r="8" spans="1:41" ht="18.75" customHeight="1" x14ac:dyDescent="0.2">
      <c r="A8" s="44" t="s">
        <v>261</v>
      </c>
      <c r="B8" s="61">
        <v>105</v>
      </c>
      <c r="C8" s="62">
        <v>181878</v>
      </c>
      <c r="D8" s="63">
        <v>791.91</v>
      </c>
      <c r="E8" s="64">
        <f t="shared" ref="E8:E9" si="13">C8*24.81/5000</f>
        <v>902.47863599999994</v>
      </c>
      <c r="F8" s="65">
        <v>0</v>
      </c>
      <c r="G8" s="89">
        <f t="shared" ref="G8:G9" si="14">SUM(D8:F8)</f>
        <v>1694.3886359999999</v>
      </c>
      <c r="H8" s="95">
        <f t="shared" ref="H8:H9" si="15">C8/B8</f>
        <v>1732.1714285714286</v>
      </c>
      <c r="I8" s="66">
        <f t="shared" ref="I8:I9" si="16">G8/B8</f>
        <v>16.137034628571428</v>
      </c>
      <c r="J8" s="62"/>
      <c r="K8" s="63"/>
      <c r="L8" s="64"/>
      <c r="M8" s="65"/>
      <c r="N8" s="89"/>
      <c r="O8" s="95"/>
      <c r="P8" s="66"/>
      <c r="Q8" s="119">
        <f t="shared" ref="Q8:Q9" si="17">D8/C8</f>
        <v>4.3540725101441627E-3</v>
      </c>
      <c r="R8" s="172">
        <f t="shared" si="9"/>
        <v>807.75</v>
      </c>
      <c r="S8" s="172">
        <f t="shared" si="10"/>
        <v>1710.2286359999998</v>
      </c>
      <c r="T8" s="119"/>
      <c r="U8" s="119"/>
      <c r="V8" s="119"/>
      <c r="AA8" s="86"/>
      <c r="AB8" s="160"/>
      <c r="AC8" s="160"/>
      <c r="AD8" s="125"/>
      <c r="AE8" s="125"/>
      <c r="AI8" s="90"/>
      <c r="AK8" s="90"/>
      <c r="AL8" s="90"/>
      <c r="AM8" s="90"/>
      <c r="AN8" s="90"/>
      <c r="AO8" s="90"/>
    </row>
    <row r="9" spans="1:41" ht="18.75" customHeight="1" x14ac:dyDescent="0.2">
      <c r="A9" s="44" t="s">
        <v>280</v>
      </c>
      <c r="B9" s="61">
        <v>139</v>
      </c>
      <c r="C9" s="62">
        <v>344536</v>
      </c>
      <c r="D9" s="63">
        <v>1540.45</v>
      </c>
      <c r="E9" s="64">
        <f t="shared" si="13"/>
        <v>1709.587632</v>
      </c>
      <c r="F9" s="65">
        <v>3280.75</v>
      </c>
      <c r="G9" s="89">
        <f t="shared" si="14"/>
        <v>6530.7876319999996</v>
      </c>
      <c r="H9" s="95">
        <f t="shared" si="15"/>
        <v>2478.6762589928057</v>
      </c>
      <c r="I9" s="66">
        <f t="shared" si="16"/>
        <v>46.984083683453235</v>
      </c>
      <c r="J9" s="62">
        <v>344536</v>
      </c>
      <c r="K9" s="63">
        <v>1540.45</v>
      </c>
      <c r="L9" s="64">
        <f t="shared" si="4"/>
        <v>1709.587632</v>
      </c>
      <c r="M9" s="65">
        <v>3280.75</v>
      </c>
      <c r="N9" s="89">
        <f t="shared" si="5"/>
        <v>6530.7876319999996</v>
      </c>
      <c r="O9" s="95">
        <f t="shared" si="7"/>
        <v>2478.6762589928057</v>
      </c>
      <c r="P9" s="66">
        <f t="shared" si="8"/>
        <v>46.984083683453235</v>
      </c>
      <c r="Q9" s="119">
        <f t="shared" si="17"/>
        <v>4.471085750110293E-3</v>
      </c>
      <c r="R9" s="172">
        <f t="shared" si="9"/>
        <v>1571.26</v>
      </c>
      <c r="S9" s="172">
        <f t="shared" si="10"/>
        <v>6561.597632</v>
      </c>
      <c r="T9" s="119"/>
      <c r="U9" s="119"/>
      <c r="V9" s="119"/>
      <c r="AA9" s="86"/>
      <c r="AB9" s="160"/>
      <c r="AC9" s="160"/>
      <c r="AD9" s="125"/>
      <c r="AE9" s="125"/>
      <c r="AI9" s="90"/>
      <c r="AK9" s="90"/>
      <c r="AL9" s="90"/>
      <c r="AM9" s="90"/>
      <c r="AN9" s="90"/>
      <c r="AO9" s="90"/>
    </row>
    <row r="10" spans="1:41" ht="18.75" customHeight="1" x14ac:dyDescent="0.2">
      <c r="A10" s="60" t="s">
        <v>135</v>
      </c>
      <c r="B10" s="61">
        <v>199</v>
      </c>
      <c r="C10" s="62">
        <v>429405</v>
      </c>
      <c r="D10" s="63">
        <v>2147.13</v>
      </c>
      <c r="E10" s="64">
        <f t="shared" si="0"/>
        <v>2130.7076099999999</v>
      </c>
      <c r="F10" s="65">
        <v>6254.8</v>
      </c>
      <c r="G10" s="89">
        <f t="shared" si="1"/>
        <v>10532.637610000002</v>
      </c>
      <c r="H10" s="95">
        <f t="shared" si="2"/>
        <v>2157.8140703517588</v>
      </c>
      <c r="I10" s="66">
        <f t="shared" si="3"/>
        <v>52.927827185929658</v>
      </c>
      <c r="J10" s="62"/>
      <c r="K10" s="63"/>
      <c r="L10" s="64"/>
      <c r="M10" s="65"/>
      <c r="N10" s="89"/>
      <c r="O10" s="95"/>
      <c r="P10" s="66"/>
      <c r="Q10" s="119">
        <f t="shared" si="6"/>
        <v>5.0002445244000425E-3</v>
      </c>
      <c r="R10" s="172">
        <f t="shared" si="9"/>
        <v>2190.0700000000002</v>
      </c>
      <c r="S10" s="172">
        <f t="shared" si="10"/>
        <v>10575.57761</v>
      </c>
      <c r="T10" s="119"/>
      <c r="U10" s="119"/>
      <c r="V10" s="119"/>
      <c r="X10" s="59" t="str">
        <f>'Black 12-13'!A8</f>
        <v>Easton Schools</v>
      </c>
      <c r="Y10" s="152">
        <f>'Black 12-13'!B8</f>
        <v>236</v>
      </c>
      <c r="Z10" s="152">
        <f>'Black 12-13'!C8</f>
        <v>453075</v>
      </c>
      <c r="AA10" s="86">
        <f>'Black 12-13'!D8</f>
        <v>2288.41</v>
      </c>
      <c r="AB10" s="160">
        <f t="shared" ref="AB10" si="18">C10/Z10</f>
        <v>0.94775699387518619</v>
      </c>
      <c r="AC10" s="160">
        <f t="shared" ref="AC10" si="19">D10/AA10</f>
        <v>0.93826281129692679</v>
      </c>
      <c r="AD10" s="125"/>
      <c r="AE10" s="125"/>
      <c r="AG10" s="125"/>
      <c r="AH10" s="125"/>
      <c r="AI10" s="90"/>
      <c r="AJ10" s="125"/>
      <c r="AK10" s="90"/>
      <c r="AL10" s="90"/>
      <c r="AM10" s="90"/>
      <c r="AN10" s="90"/>
      <c r="AO10" s="90"/>
    </row>
    <row r="11" spans="1:41" ht="18.75" customHeight="1" x14ac:dyDescent="0.2">
      <c r="A11" s="44" t="s">
        <v>262</v>
      </c>
      <c r="B11" s="61">
        <v>471</v>
      </c>
      <c r="C11" s="62">
        <v>1391933</v>
      </c>
      <c r="D11" s="63">
        <v>5892.4</v>
      </c>
      <c r="E11" s="64">
        <f>C11*24.81/5000</f>
        <v>6906.771545999999</v>
      </c>
      <c r="F11" s="65">
        <v>8992.14</v>
      </c>
      <c r="G11" s="89">
        <f>SUM(D11:F11)</f>
        <v>21791.311545999997</v>
      </c>
      <c r="H11" s="95">
        <f>C11/B11</f>
        <v>2955.2717622080681</v>
      </c>
      <c r="I11" s="66">
        <f>G11/B11</f>
        <v>46.266054237791927</v>
      </c>
      <c r="J11" s="62">
        <v>1298288</v>
      </c>
      <c r="K11" s="63">
        <v>5456.75</v>
      </c>
      <c r="L11" s="64">
        <f>J11*24.81/5000</f>
        <v>6442.1050559999994</v>
      </c>
      <c r="M11" s="65">
        <v>8992.14</v>
      </c>
      <c r="N11" s="89">
        <f>SUM(K11:M11)</f>
        <v>20890.995056</v>
      </c>
      <c r="O11" s="95">
        <f t="shared" si="7"/>
        <v>2756.4501061571127</v>
      </c>
      <c r="P11" s="66">
        <f t="shared" si="8"/>
        <v>44.354554259023352</v>
      </c>
      <c r="Q11" s="119">
        <f>D11/C11</f>
        <v>4.2332497325661507E-3</v>
      </c>
      <c r="R11" s="172">
        <f t="shared" si="9"/>
        <v>6010.25</v>
      </c>
      <c r="S11" s="172">
        <f t="shared" si="10"/>
        <v>21909.161545999999</v>
      </c>
      <c r="T11" s="119"/>
      <c r="U11" s="119"/>
      <c r="V11" s="119"/>
      <c r="AA11" s="86"/>
      <c r="AB11" s="160"/>
      <c r="AC11" s="160"/>
      <c r="AD11" s="125"/>
      <c r="AE11" s="125"/>
      <c r="AG11" s="125"/>
      <c r="AH11" s="125"/>
      <c r="AI11" s="90"/>
      <c r="AK11" s="90"/>
      <c r="AL11" s="90"/>
      <c r="AM11" s="90"/>
      <c r="AN11" s="90"/>
      <c r="AO11" s="90"/>
    </row>
    <row r="12" spans="1:41" ht="18.75" customHeight="1" x14ac:dyDescent="0.2">
      <c r="A12" s="120" t="s">
        <v>253</v>
      </c>
      <c r="B12" s="61">
        <v>151</v>
      </c>
      <c r="C12" s="62">
        <v>290983</v>
      </c>
      <c r="D12" s="63">
        <v>1332.52</v>
      </c>
      <c r="E12" s="64">
        <f>C12*24.81/5000</f>
        <v>1443.8576459999999</v>
      </c>
      <c r="F12" s="65">
        <v>2067.6999999999998</v>
      </c>
      <c r="G12" s="89">
        <f>SUM(D12:F12)</f>
        <v>4844.0776459999997</v>
      </c>
      <c r="H12" s="95">
        <f>C12/B12</f>
        <v>1927.0397350993378</v>
      </c>
      <c r="I12" s="66">
        <f>G12/B12</f>
        <v>32.079984410596026</v>
      </c>
      <c r="J12" s="62">
        <v>290983</v>
      </c>
      <c r="K12" s="63">
        <v>1359.24</v>
      </c>
      <c r="L12" s="64">
        <f>J12*24.81/5000</f>
        <v>1443.8576459999999</v>
      </c>
      <c r="M12" s="65">
        <v>2067.6999999999998</v>
      </c>
      <c r="N12" s="89">
        <f>SUM(K12:M12)</f>
        <v>4870.797646</v>
      </c>
      <c r="O12" s="95">
        <f t="shared" si="7"/>
        <v>1927.0397350993378</v>
      </c>
      <c r="P12" s="66">
        <f t="shared" si="8"/>
        <v>32.256938052980132</v>
      </c>
      <c r="Q12" s="119">
        <f>D12/C12</f>
        <v>4.5793740527797153E-3</v>
      </c>
      <c r="R12" s="172">
        <f t="shared" si="9"/>
        <v>1359.17</v>
      </c>
      <c r="S12" s="172">
        <f t="shared" si="10"/>
        <v>4870.7276459999994</v>
      </c>
      <c r="T12" s="119"/>
      <c r="U12" s="119"/>
      <c r="V12" s="119"/>
      <c r="X12" s="59" t="str">
        <f>'Black 12-13'!A10</f>
        <v>Great Bay e-Charter</v>
      </c>
      <c r="Y12" s="152">
        <f>'Black 12-13'!B10</f>
        <v>143</v>
      </c>
      <c r="Z12" s="152">
        <f>'Black 12-13'!C10</f>
        <v>225954</v>
      </c>
      <c r="AA12" s="86">
        <f>'Black 12-13'!D10</f>
        <v>1037.93</v>
      </c>
      <c r="AB12" s="160">
        <f t="shared" ref="AB12:AB45" si="20">C12/Z12</f>
        <v>1.2877975163086293</v>
      </c>
      <c r="AC12" s="160">
        <f t="shared" ref="AC12:AC45" si="21">D12/AA12</f>
        <v>1.2838245353732909</v>
      </c>
      <c r="AD12" s="125"/>
      <c r="AE12" s="125"/>
      <c r="AG12" s="125"/>
      <c r="AH12" s="125"/>
      <c r="AI12" s="90"/>
      <c r="AK12" s="90"/>
      <c r="AL12" s="90"/>
      <c r="AM12" s="90"/>
      <c r="AN12" s="90"/>
      <c r="AO12" s="90"/>
    </row>
    <row r="13" spans="1:41" ht="18.75" customHeight="1" x14ac:dyDescent="0.2">
      <c r="A13" s="60" t="s">
        <v>213</v>
      </c>
      <c r="B13" s="61">
        <v>132</v>
      </c>
      <c r="C13" s="62">
        <v>307892</v>
      </c>
      <c r="D13" s="63">
        <v>1240.8</v>
      </c>
      <c r="E13" s="64">
        <f t="shared" si="0"/>
        <v>1527.760104</v>
      </c>
      <c r="F13" s="65">
        <v>5378.07</v>
      </c>
      <c r="G13" s="89">
        <f t="shared" si="1"/>
        <v>8146.6301039999998</v>
      </c>
      <c r="H13" s="95">
        <f t="shared" si="2"/>
        <v>2332.5151515151515</v>
      </c>
      <c r="I13" s="66">
        <f t="shared" si="3"/>
        <v>61.716894727272724</v>
      </c>
      <c r="J13" s="62">
        <v>307892</v>
      </c>
      <c r="K13" s="63">
        <v>1265.44</v>
      </c>
      <c r="L13" s="64">
        <f t="shared" ref="L13:L16" si="22">J13*24.81/5000</f>
        <v>1527.760104</v>
      </c>
      <c r="M13" s="65">
        <v>5378.07</v>
      </c>
      <c r="N13" s="89">
        <f t="shared" si="5"/>
        <v>8171.2701039999993</v>
      </c>
      <c r="O13" s="95">
        <f t="shared" si="7"/>
        <v>2332.5151515151515</v>
      </c>
      <c r="P13" s="66">
        <f t="shared" si="8"/>
        <v>61.903561393939391</v>
      </c>
      <c r="Q13" s="119">
        <f t="shared" si="6"/>
        <v>4.0299845400335182E-3</v>
      </c>
      <c r="R13" s="172">
        <f t="shared" si="9"/>
        <v>1265.6199999999999</v>
      </c>
      <c r="S13" s="172">
        <f t="shared" si="10"/>
        <v>8171.4501039999996</v>
      </c>
      <c r="T13" s="119"/>
      <c r="U13" s="119"/>
      <c r="V13" s="119"/>
      <c r="X13" s="59" t="str">
        <f>'Black 12-13'!A11</f>
        <v>Greenbush School Dept</v>
      </c>
      <c r="Y13" s="152">
        <f>'Black 12-13'!B11</f>
        <v>187</v>
      </c>
      <c r="Z13" s="152">
        <f>'Black 12-13'!C11</f>
        <v>345481</v>
      </c>
      <c r="AA13" s="86">
        <f>'Black 12-13'!D11</f>
        <v>1392.29</v>
      </c>
      <c r="AB13" s="160">
        <f t="shared" si="20"/>
        <v>0.89119806877946983</v>
      </c>
      <c r="AC13" s="160">
        <f t="shared" si="21"/>
        <v>0.89119364500211884</v>
      </c>
      <c r="AD13" s="125"/>
      <c r="AE13" s="125"/>
      <c r="AG13" s="125"/>
      <c r="AH13" s="125"/>
      <c r="AI13" s="90"/>
      <c r="AK13" s="90"/>
      <c r="AL13" s="90"/>
      <c r="AM13" s="90"/>
      <c r="AN13" s="90"/>
      <c r="AO13" s="90"/>
    </row>
    <row r="14" spans="1:41" ht="18.75" customHeight="1" x14ac:dyDescent="0.2">
      <c r="A14" s="60" t="s">
        <v>177</v>
      </c>
      <c r="B14" s="61">
        <v>97</v>
      </c>
      <c r="C14" s="62">
        <v>216225</v>
      </c>
      <c r="D14" s="63">
        <v>897.69</v>
      </c>
      <c r="E14" s="64">
        <f t="shared" si="0"/>
        <v>1072.9084499999999</v>
      </c>
      <c r="F14" s="65">
        <v>3732.18</v>
      </c>
      <c r="G14" s="89">
        <f t="shared" si="1"/>
        <v>5702.7784499999998</v>
      </c>
      <c r="H14" s="95">
        <f t="shared" si="2"/>
        <v>2229.1237113402062</v>
      </c>
      <c r="I14" s="66">
        <f t="shared" si="3"/>
        <v>58.791530412371131</v>
      </c>
      <c r="J14" s="62">
        <v>216225</v>
      </c>
      <c r="K14" s="63">
        <v>915</v>
      </c>
      <c r="L14" s="64">
        <f t="shared" si="22"/>
        <v>1072.9084499999999</v>
      </c>
      <c r="M14" s="65">
        <v>3732.18</v>
      </c>
      <c r="N14" s="89">
        <f t="shared" si="5"/>
        <v>5720.0884499999993</v>
      </c>
      <c r="O14" s="95">
        <f t="shared" si="7"/>
        <v>2229.1237113402062</v>
      </c>
      <c r="P14" s="66">
        <f t="shared" si="8"/>
        <v>58.969984020618547</v>
      </c>
      <c r="Q14" s="119">
        <f t="shared" si="6"/>
        <v>4.1516475893166845E-3</v>
      </c>
      <c r="R14" s="172">
        <f t="shared" si="9"/>
        <v>915.64</v>
      </c>
      <c r="S14" s="172">
        <f t="shared" si="10"/>
        <v>5720.7284499999996</v>
      </c>
      <c r="T14" s="119"/>
      <c r="U14" s="119"/>
      <c r="V14" s="119"/>
      <c r="X14" s="59" t="str">
        <f>'Black 12-13'!A12</f>
        <v>Islesboro School</v>
      </c>
      <c r="Y14" s="152">
        <f>'Black 12-13'!B12</f>
        <v>85</v>
      </c>
      <c r="Z14" s="152">
        <f>'Black 12-13'!C12</f>
        <v>255501</v>
      </c>
      <c r="AA14" s="86">
        <f>'Black 12-13'!D12</f>
        <v>1060.3699999999999</v>
      </c>
      <c r="AB14" s="160">
        <f t="shared" si="20"/>
        <v>0.84627848814681739</v>
      </c>
      <c r="AC14" s="160">
        <f t="shared" si="21"/>
        <v>0.84658185350396575</v>
      </c>
      <c r="AD14" s="125"/>
      <c r="AE14" s="125"/>
      <c r="AG14" s="125"/>
      <c r="AH14" s="125"/>
      <c r="AI14" s="90"/>
      <c r="AK14" s="90"/>
      <c r="AL14" s="90"/>
      <c r="AM14" s="90"/>
      <c r="AN14" s="90"/>
      <c r="AO14" s="90"/>
    </row>
    <row r="15" spans="1:41" ht="18.75" customHeight="1" x14ac:dyDescent="0.2">
      <c r="A15" s="60" t="s">
        <v>9</v>
      </c>
      <c r="B15" s="61">
        <v>1081</v>
      </c>
      <c r="C15" s="62">
        <v>2591980</v>
      </c>
      <c r="D15" s="63">
        <v>8387.98</v>
      </c>
      <c r="E15" s="64">
        <f t="shared" si="0"/>
        <v>12861.404759999999</v>
      </c>
      <c r="F15" s="65">
        <v>37253.99</v>
      </c>
      <c r="G15" s="89">
        <f t="shared" si="1"/>
        <v>58503.374759999999</v>
      </c>
      <c r="H15" s="95">
        <f t="shared" si="2"/>
        <v>2397.7613320999076</v>
      </c>
      <c r="I15" s="66">
        <f t="shared" si="3"/>
        <v>54.119680629047174</v>
      </c>
      <c r="J15" s="62">
        <v>2591980</v>
      </c>
      <c r="K15" s="63">
        <v>8554.7199999999993</v>
      </c>
      <c r="L15" s="64">
        <f t="shared" si="22"/>
        <v>12861.404759999999</v>
      </c>
      <c r="M15" s="65">
        <v>37253.99</v>
      </c>
      <c r="N15" s="89">
        <f t="shared" si="5"/>
        <v>58670.114759999997</v>
      </c>
      <c r="O15" s="95">
        <f t="shared" si="7"/>
        <v>2397.7613320999076</v>
      </c>
      <c r="P15" s="66">
        <f t="shared" si="8"/>
        <v>54.273926697502311</v>
      </c>
      <c r="Q15" s="119">
        <f t="shared" si="6"/>
        <v>3.2361283651880027E-3</v>
      </c>
      <c r="R15" s="172">
        <f t="shared" si="9"/>
        <v>8555.74</v>
      </c>
      <c r="S15" s="172">
        <f t="shared" si="10"/>
        <v>58671.134760000001</v>
      </c>
      <c r="T15" s="119"/>
      <c r="U15" s="119"/>
      <c r="V15" s="119"/>
      <c r="X15" s="125" t="str">
        <f>'Black 12-13'!A13</f>
        <v>Kittery Schools</v>
      </c>
      <c r="Y15" s="153">
        <f>'Black 12-13'!B13</f>
        <v>1151</v>
      </c>
      <c r="Z15" s="152">
        <f>'Black 12-13'!C13</f>
        <v>2824742</v>
      </c>
      <c r="AA15" s="86">
        <f>'Black 12-13'!D13</f>
        <v>9094.7999999999993</v>
      </c>
      <c r="AB15" s="160">
        <f t="shared" si="20"/>
        <v>0.91759884619551091</v>
      </c>
      <c r="AC15" s="160">
        <f t="shared" si="21"/>
        <v>0.92228306284910067</v>
      </c>
      <c r="AG15" s="125"/>
      <c r="AH15" s="125"/>
      <c r="AI15" s="90"/>
      <c r="AJ15" s="125"/>
      <c r="AK15" s="90"/>
      <c r="AL15" s="90"/>
      <c r="AM15" s="90"/>
      <c r="AN15" s="90"/>
      <c r="AO15" s="90"/>
    </row>
    <row r="16" spans="1:41" ht="18.75" customHeight="1" x14ac:dyDescent="0.2">
      <c r="A16" s="60" t="s">
        <v>215</v>
      </c>
      <c r="B16" s="61">
        <v>307</v>
      </c>
      <c r="C16" s="62">
        <v>903090</v>
      </c>
      <c r="D16" s="63">
        <v>3758.03</v>
      </c>
      <c r="E16" s="64">
        <f t="shared" si="0"/>
        <v>4481.1325799999995</v>
      </c>
      <c r="F16" s="65">
        <v>12457.8</v>
      </c>
      <c r="G16" s="89">
        <f t="shared" si="1"/>
        <v>20696.962579999999</v>
      </c>
      <c r="H16" s="95">
        <f t="shared" si="2"/>
        <v>2941.6612377850165</v>
      </c>
      <c r="I16" s="66">
        <f t="shared" si="3"/>
        <v>67.416816221498365</v>
      </c>
      <c r="J16" s="62">
        <v>903090</v>
      </c>
      <c r="K16" s="63">
        <v>3855.65</v>
      </c>
      <c r="L16" s="64">
        <f t="shared" si="22"/>
        <v>4481.1325799999995</v>
      </c>
      <c r="M16" s="65">
        <v>12457.8</v>
      </c>
      <c r="N16" s="89">
        <f t="shared" si="5"/>
        <v>20794.582579999998</v>
      </c>
      <c r="O16" s="95">
        <f t="shared" si="7"/>
        <v>2941.6612377850165</v>
      </c>
      <c r="P16" s="66">
        <f t="shared" si="8"/>
        <v>67.734796677524429</v>
      </c>
      <c r="Q16" s="119">
        <f t="shared" si="6"/>
        <v>4.1613017528706999E-3</v>
      </c>
      <c r="R16" s="172">
        <f t="shared" si="9"/>
        <v>3833.19</v>
      </c>
      <c r="S16" s="172">
        <f t="shared" si="10"/>
        <v>20772.122579999999</v>
      </c>
      <c r="T16" s="119"/>
      <c r="U16" s="119"/>
      <c r="V16" s="119"/>
      <c r="X16" s="59" t="str">
        <f>'Black 12-13'!A14</f>
        <v>Milford School Dept.</v>
      </c>
      <c r="Y16" s="152">
        <f>'Black 12-13'!B14</f>
        <v>330</v>
      </c>
      <c r="Z16" s="152">
        <f>'Black 12-13'!C14</f>
        <v>972021</v>
      </c>
      <c r="AA16" s="86">
        <f>'Black 12-13'!D14</f>
        <v>3913.84</v>
      </c>
      <c r="AB16" s="160">
        <f t="shared" si="20"/>
        <v>0.92908486545043778</v>
      </c>
      <c r="AC16" s="160">
        <f t="shared" si="21"/>
        <v>0.96018999243709502</v>
      </c>
      <c r="AD16" s="90"/>
      <c r="AE16" s="90"/>
      <c r="AF16" s="90"/>
      <c r="AG16" s="90"/>
      <c r="AH16" s="90"/>
      <c r="AI16" s="90"/>
      <c r="AJ16" s="90"/>
      <c r="AK16" s="90"/>
      <c r="AL16" s="90"/>
      <c r="AM16" s="90"/>
      <c r="AN16" s="90"/>
      <c r="AO16" s="90"/>
    </row>
    <row r="17" spans="1:38" ht="18.75" customHeight="1" x14ac:dyDescent="0.2">
      <c r="A17" s="120" t="s">
        <v>254</v>
      </c>
      <c r="B17" s="61">
        <v>3958</v>
      </c>
      <c r="C17" s="62">
        <v>8989450</v>
      </c>
      <c r="D17" s="63">
        <v>34763.040000000001</v>
      </c>
      <c r="E17" s="64">
        <f>C17*24.81/5000</f>
        <v>44605.650900000001</v>
      </c>
      <c r="F17" s="65">
        <v>99192.88</v>
      </c>
      <c r="G17" s="89">
        <f>SUM(D17:F17)</f>
        <v>178561.57089999999</v>
      </c>
      <c r="H17" s="95">
        <f>C17/B17</f>
        <v>2271.2102071753411</v>
      </c>
      <c r="I17" s="66">
        <f>G17/B17</f>
        <v>45.114090677109651</v>
      </c>
      <c r="J17" s="62">
        <v>9006180</v>
      </c>
      <c r="K17" s="63">
        <v>33572.370000000003</v>
      </c>
      <c r="L17" s="64">
        <f>J17*24.81/5000</f>
        <v>44688.665159999997</v>
      </c>
      <c r="M17" s="65">
        <v>99192.88</v>
      </c>
      <c r="N17" s="89">
        <f>SUM(K17:M17)</f>
        <v>177453.91516</v>
      </c>
      <c r="O17" s="95">
        <f t="shared" si="7"/>
        <v>2275.4370894391109</v>
      </c>
      <c r="P17" s="66">
        <f t="shared" si="8"/>
        <v>44.834238292066701</v>
      </c>
      <c r="Q17" s="119">
        <f>D17/C17</f>
        <v>3.8670930924583819E-3</v>
      </c>
      <c r="R17" s="172">
        <f t="shared" si="9"/>
        <v>35458.300000000003</v>
      </c>
      <c r="S17" s="172">
        <f t="shared" si="10"/>
        <v>179256.8309</v>
      </c>
      <c r="T17" s="119"/>
      <c r="U17" s="119"/>
      <c r="V17" s="119"/>
      <c r="W17" s="125"/>
      <c r="X17" s="59" t="str">
        <f>'Black 12-13'!A15</f>
        <v>MSAD 06</v>
      </c>
      <c r="Y17" s="152">
        <f>'Black 12-13'!B15</f>
        <v>4191</v>
      </c>
      <c r="Z17" s="152">
        <f>'Black 12-13'!C15</f>
        <v>7167955</v>
      </c>
      <c r="AA17" s="86">
        <f>'Black 12-13'!D15</f>
        <v>28304.9</v>
      </c>
      <c r="AB17" s="160">
        <f t="shared" si="20"/>
        <v>1.2541164111660856</v>
      </c>
      <c r="AC17" s="160">
        <f t="shared" si="21"/>
        <v>1.2281633215450327</v>
      </c>
    </row>
    <row r="18" spans="1:38" ht="18.75" customHeight="1" x14ac:dyDescent="0.2">
      <c r="A18" s="120" t="s">
        <v>255</v>
      </c>
      <c r="B18" s="91">
        <v>63</v>
      </c>
      <c r="C18" s="62">
        <v>90016</v>
      </c>
      <c r="D18" s="63">
        <v>480.69</v>
      </c>
      <c r="E18" s="64">
        <f>C18*24.81/5000</f>
        <v>446.65939199999997</v>
      </c>
      <c r="F18" s="65">
        <v>0</v>
      </c>
      <c r="G18" s="89">
        <f>SUM(D18:F18)</f>
        <v>927.34939199999997</v>
      </c>
      <c r="H18" s="95">
        <f>C18/B18</f>
        <v>1428.8253968253969</v>
      </c>
      <c r="I18" s="66">
        <f>G18/B18</f>
        <v>14.719831619047618</v>
      </c>
      <c r="J18" s="62">
        <v>90016</v>
      </c>
      <c r="K18" s="63">
        <v>490.59</v>
      </c>
      <c r="L18" s="64">
        <f>J18*24.81/5000</f>
        <v>446.65939199999997</v>
      </c>
      <c r="M18" s="65">
        <v>0</v>
      </c>
      <c r="N18" s="89">
        <f>SUM(K18:M18)</f>
        <v>937.24939199999994</v>
      </c>
      <c r="O18" s="95">
        <f t="shared" si="7"/>
        <v>1428.8253968253969</v>
      </c>
      <c r="P18" s="66">
        <f t="shared" si="8"/>
        <v>14.876974476190476</v>
      </c>
      <c r="Q18" s="119">
        <f>D18/C18</f>
        <v>5.3400506576608605E-3</v>
      </c>
      <c r="R18" s="172">
        <f t="shared" si="9"/>
        <v>490.3</v>
      </c>
      <c r="S18" s="172">
        <f t="shared" si="10"/>
        <v>936.95939199999998</v>
      </c>
      <c r="T18" s="119"/>
      <c r="U18" s="119"/>
      <c r="V18" s="119"/>
      <c r="W18" s="127"/>
      <c r="X18" s="125" t="str">
        <f>'Black 12-13'!A16</f>
        <v>MSAD 07</v>
      </c>
      <c r="Y18" s="153">
        <f>'Black 12-13'!B16</f>
        <v>56</v>
      </c>
      <c r="Z18" s="152">
        <f>'Black 12-13'!C16</f>
        <v>122879</v>
      </c>
      <c r="AA18" s="86">
        <f>'Black 12-13'!D16</f>
        <v>559.07000000000005</v>
      </c>
      <c r="AB18" s="160">
        <f t="shared" si="20"/>
        <v>0.73255804490596443</v>
      </c>
      <c r="AC18" s="160">
        <f t="shared" si="21"/>
        <v>0.85980288693723494</v>
      </c>
    </row>
    <row r="19" spans="1:38" s="105" customFormat="1" ht="18.75" customHeight="1" x14ac:dyDescent="0.2">
      <c r="A19" s="60" t="s">
        <v>205</v>
      </c>
      <c r="B19" s="73">
        <v>655</v>
      </c>
      <c r="C19" s="62">
        <v>1397934</v>
      </c>
      <c r="D19" s="63">
        <v>6021.16</v>
      </c>
      <c r="E19" s="64">
        <f t="shared" si="0"/>
        <v>6936.5485079999999</v>
      </c>
      <c r="F19" s="65">
        <v>14963.06</v>
      </c>
      <c r="G19" s="106">
        <f t="shared" si="1"/>
        <v>27920.768508000001</v>
      </c>
      <c r="H19" s="107">
        <f t="shared" si="2"/>
        <v>2134.2503816793892</v>
      </c>
      <c r="I19" s="108">
        <f t="shared" si="3"/>
        <v>42.62712749312977</v>
      </c>
      <c r="J19" s="62">
        <v>1397934</v>
      </c>
      <c r="K19" s="63">
        <v>6142.46</v>
      </c>
      <c r="L19" s="64">
        <f t="shared" ref="L19:L21" si="23">J19*24.81/5000</f>
        <v>6936.5485079999999</v>
      </c>
      <c r="M19" s="65">
        <v>14963.06</v>
      </c>
      <c r="N19" s="106">
        <f t="shared" si="5"/>
        <v>28042.068507999997</v>
      </c>
      <c r="O19" s="95">
        <f t="shared" si="7"/>
        <v>2134.2503816793892</v>
      </c>
      <c r="P19" s="66">
        <f t="shared" si="8"/>
        <v>42.812318332824425</v>
      </c>
      <c r="Q19" s="121">
        <f t="shared" si="6"/>
        <v>4.3071847454886998E-3</v>
      </c>
      <c r="R19" s="172">
        <f t="shared" si="9"/>
        <v>6141.58</v>
      </c>
      <c r="S19" s="172">
        <f t="shared" si="10"/>
        <v>28041.188507999999</v>
      </c>
      <c r="T19" s="121"/>
      <c r="U19" s="121"/>
      <c r="V19" s="121"/>
      <c r="W19" s="127"/>
      <c r="X19" s="59" t="str">
        <f>'Black 12-13'!A17</f>
        <v>MSAD 23</v>
      </c>
      <c r="Y19" s="152">
        <f>'Black 12-13'!B17</f>
        <v>956</v>
      </c>
      <c r="Z19" s="152">
        <f>'Black 12-13'!C17</f>
        <v>1721077</v>
      </c>
      <c r="AA19" s="86">
        <f>'Black 12-13'!D17</f>
        <v>7802.06</v>
      </c>
      <c r="AB19" s="160">
        <f t="shared" si="20"/>
        <v>0.8122437287814549</v>
      </c>
      <c r="AC19" s="160">
        <f t="shared" si="21"/>
        <v>0.77173977129117177</v>
      </c>
    </row>
    <row r="20" spans="1:38" s="105" customFormat="1" ht="18.75" customHeight="1" x14ac:dyDescent="0.2">
      <c r="A20" s="60" t="s">
        <v>107</v>
      </c>
      <c r="B20" s="61">
        <v>643</v>
      </c>
      <c r="C20" s="62">
        <v>1289299</v>
      </c>
      <c r="D20" s="63">
        <v>5232.05</v>
      </c>
      <c r="E20" s="64">
        <f t="shared" si="0"/>
        <v>6397.5016379999997</v>
      </c>
      <c r="F20" s="65">
        <v>31240.48</v>
      </c>
      <c r="G20" s="106">
        <f t="shared" si="1"/>
        <v>42870.031638</v>
      </c>
      <c r="H20" s="107">
        <f t="shared" si="2"/>
        <v>2005.1306376360808</v>
      </c>
      <c r="I20" s="108">
        <f t="shared" si="3"/>
        <v>66.671899903576985</v>
      </c>
      <c r="J20" s="62">
        <v>1289299</v>
      </c>
      <c r="K20" s="63">
        <v>5335.88</v>
      </c>
      <c r="L20" s="64">
        <f t="shared" si="23"/>
        <v>6397.5016379999997</v>
      </c>
      <c r="M20" s="65">
        <v>31240.48</v>
      </c>
      <c r="N20" s="106">
        <f t="shared" si="5"/>
        <v>42973.861638000002</v>
      </c>
      <c r="O20" s="95">
        <f t="shared" si="7"/>
        <v>2005.1306376360808</v>
      </c>
      <c r="P20" s="66">
        <f t="shared" si="8"/>
        <v>66.83337735303266</v>
      </c>
      <c r="Q20" s="121">
        <f t="shared" si="6"/>
        <v>4.0580579058852916E-3</v>
      </c>
      <c r="R20" s="172">
        <f t="shared" si="9"/>
        <v>5336.69</v>
      </c>
      <c r="S20" s="172">
        <f t="shared" si="10"/>
        <v>42974.671638</v>
      </c>
      <c r="T20" s="121"/>
      <c r="U20" s="121"/>
      <c r="V20" s="121"/>
      <c r="W20" s="127"/>
      <c r="X20" s="127" t="str">
        <f>'Black 12-13'!A18</f>
        <v>MSAD 31</v>
      </c>
      <c r="Y20" s="154">
        <f>'Black 12-13'!B18</f>
        <v>699</v>
      </c>
      <c r="Z20" s="155">
        <f>'Black 12-13'!C18</f>
        <v>1376620</v>
      </c>
      <c r="AA20" s="162">
        <f>'Black 12-13'!D18</f>
        <v>5572.07</v>
      </c>
      <c r="AB20" s="160">
        <f t="shared" si="20"/>
        <v>0.93656855196059918</v>
      </c>
      <c r="AC20" s="160">
        <f t="shared" si="21"/>
        <v>0.93897779460774911</v>
      </c>
      <c r="AD20" s="129"/>
      <c r="AE20" s="130"/>
      <c r="AF20" s="130"/>
      <c r="AG20" s="130"/>
      <c r="AH20" s="130"/>
    </row>
    <row r="21" spans="1:38" ht="18.75" customHeight="1" x14ac:dyDescent="0.2">
      <c r="A21" s="60" t="s">
        <v>136</v>
      </c>
      <c r="B21" s="61">
        <v>2302</v>
      </c>
      <c r="C21" s="62">
        <v>5097528</v>
      </c>
      <c r="D21" s="63">
        <v>21198.240000000002</v>
      </c>
      <c r="E21" s="64">
        <f t="shared" si="0"/>
        <v>25293.933935999998</v>
      </c>
      <c r="F21" s="65">
        <v>54141.83</v>
      </c>
      <c r="G21" s="89">
        <f t="shared" si="1"/>
        <v>100634.00393599999</v>
      </c>
      <c r="H21" s="95">
        <f t="shared" si="2"/>
        <v>2214.3909643788011</v>
      </c>
      <c r="I21" s="66">
        <f t="shared" si="3"/>
        <v>43.715900927888789</v>
      </c>
      <c r="J21" s="62">
        <v>5388306</v>
      </c>
      <c r="K21" s="63">
        <v>21507.98</v>
      </c>
      <c r="L21" s="64">
        <f t="shared" si="23"/>
        <v>26736.774372</v>
      </c>
      <c r="M21" s="65">
        <v>54141.83</v>
      </c>
      <c r="N21" s="89">
        <f t="shared" si="5"/>
        <v>102386.584372</v>
      </c>
      <c r="O21" s="95">
        <f t="shared" si="7"/>
        <v>2340.7063423110339</v>
      </c>
      <c r="P21" s="66">
        <f t="shared" si="8"/>
        <v>44.477230396177234</v>
      </c>
      <c r="Q21" s="119">
        <f t="shared" si="6"/>
        <v>4.1585333126174101E-3</v>
      </c>
      <c r="R21" s="172">
        <f t="shared" si="9"/>
        <v>21622.2</v>
      </c>
      <c r="S21" s="172">
        <f t="shared" si="10"/>
        <v>101057.963936</v>
      </c>
      <c r="T21" s="119"/>
      <c r="U21" s="119"/>
      <c r="V21" s="119"/>
      <c r="X21" s="127" t="str">
        <f>'Black 12-13'!A19</f>
        <v>MSAD 35</v>
      </c>
      <c r="Y21" s="154">
        <f>'Black 12-13'!B19</f>
        <v>2522</v>
      </c>
      <c r="Z21" s="155">
        <f>'Black 12-13'!C19</f>
        <v>5402270</v>
      </c>
      <c r="AA21" s="162">
        <f>'Black 12-13'!D19</f>
        <v>22314.84</v>
      </c>
      <c r="AB21" s="160">
        <f t="shared" si="20"/>
        <v>0.94359000938494375</v>
      </c>
      <c r="AC21" s="160">
        <f t="shared" si="21"/>
        <v>0.94996155025086448</v>
      </c>
      <c r="AD21" s="129"/>
      <c r="AE21" s="130"/>
      <c r="AF21" s="130"/>
      <c r="AG21" s="130"/>
      <c r="AH21" s="130"/>
    </row>
    <row r="22" spans="1:38" ht="18.75" customHeight="1" x14ac:dyDescent="0.2">
      <c r="A22" s="120" t="s">
        <v>104</v>
      </c>
      <c r="B22" s="61">
        <v>613</v>
      </c>
      <c r="C22" s="62">
        <v>1460486</v>
      </c>
      <c r="D22" s="63">
        <v>6221.1</v>
      </c>
      <c r="E22" s="64">
        <f>C22*24.81/5000</f>
        <v>7246.9315319999996</v>
      </c>
      <c r="F22" s="65">
        <v>18384.759999999998</v>
      </c>
      <c r="G22" s="89">
        <f>SUM(D22:F22)</f>
        <v>31852.791531999999</v>
      </c>
      <c r="H22" s="95">
        <f>C22/B22</f>
        <v>2382.5220228384992</v>
      </c>
      <c r="I22" s="66">
        <f>G22/B22</f>
        <v>51.962139530179442</v>
      </c>
      <c r="J22" s="62">
        <v>1735062</v>
      </c>
      <c r="K22" s="63">
        <v>7265.16</v>
      </c>
      <c r="L22" s="64">
        <f>J22*24.81/5000</f>
        <v>8609.3776440000001</v>
      </c>
      <c r="M22" s="181">
        <v>23550.33</v>
      </c>
      <c r="N22" s="89">
        <f>SUM(K22:M22)</f>
        <v>39424.867643999998</v>
      </c>
      <c r="O22" s="95">
        <f t="shared" si="7"/>
        <v>2830.4437194127245</v>
      </c>
      <c r="P22" s="66">
        <f t="shared" si="8"/>
        <v>64.314629109298522</v>
      </c>
      <c r="Q22" s="119">
        <f>D22/C22</f>
        <v>4.2596094724632761E-3</v>
      </c>
      <c r="R22" s="172">
        <f t="shared" si="9"/>
        <v>6345.52</v>
      </c>
      <c r="S22" s="172">
        <f t="shared" si="10"/>
        <v>31977.211531999998</v>
      </c>
      <c r="T22" s="119"/>
      <c r="U22" s="119"/>
      <c r="V22" s="119"/>
      <c r="W22" s="124"/>
      <c r="X22" s="59" t="str">
        <f>'Black 12-13'!A20</f>
        <v>MSAD 37</v>
      </c>
      <c r="Y22" s="152">
        <f>'Black 12-13'!B20</f>
        <v>787</v>
      </c>
      <c r="Z22" s="152">
        <f>'Black 12-13'!C20</f>
        <v>1695795</v>
      </c>
      <c r="AA22" s="86">
        <f>'Black 12-13'!D20</f>
        <v>7169.46</v>
      </c>
      <c r="AB22" s="160">
        <f t="shared" si="20"/>
        <v>0.86123971352669393</v>
      </c>
      <c r="AC22" s="160">
        <f t="shared" si="21"/>
        <v>0.86772225523261171</v>
      </c>
      <c r="AD22" s="129"/>
      <c r="AE22" s="130"/>
      <c r="AF22" s="130"/>
      <c r="AG22" s="130"/>
      <c r="AH22" s="130"/>
    </row>
    <row r="23" spans="1:38" ht="18.75" customHeight="1" x14ac:dyDescent="0.2">
      <c r="A23" s="60" t="s">
        <v>105</v>
      </c>
      <c r="B23" s="61">
        <v>3018</v>
      </c>
      <c r="C23" s="62">
        <v>6000081</v>
      </c>
      <c r="D23" s="63">
        <v>23299.07</v>
      </c>
      <c r="E23" s="64">
        <f t="shared" si="0"/>
        <v>29772.401921999997</v>
      </c>
      <c r="F23" s="65">
        <v>63274.82</v>
      </c>
      <c r="G23" s="89">
        <f t="shared" si="1"/>
        <v>116346.291922</v>
      </c>
      <c r="H23" s="95">
        <f t="shared" si="2"/>
        <v>1988.0984095427436</v>
      </c>
      <c r="I23" s="66">
        <f t="shared" si="3"/>
        <v>38.550792552021207</v>
      </c>
      <c r="J23" s="62">
        <v>6000081</v>
      </c>
      <c r="K23" s="63">
        <v>23773.96</v>
      </c>
      <c r="L23" s="64">
        <f t="shared" ref="L23:L27" si="24">J23*24.81/5000</f>
        <v>29772.401921999997</v>
      </c>
      <c r="M23" s="65">
        <v>63274.82</v>
      </c>
      <c r="N23" s="89">
        <f t="shared" si="5"/>
        <v>116821.18192199999</v>
      </c>
      <c r="O23" s="95">
        <f t="shared" si="7"/>
        <v>1988.0984095427436</v>
      </c>
      <c r="P23" s="66">
        <f t="shared" si="8"/>
        <v>38.708145103379721</v>
      </c>
      <c r="Q23" s="119">
        <f t="shared" si="6"/>
        <v>3.8831259111335331E-3</v>
      </c>
      <c r="R23" s="172">
        <f t="shared" si="9"/>
        <v>23765.05</v>
      </c>
      <c r="S23" s="172">
        <f t="shared" si="10"/>
        <v>116812.27192199999</v>
      </c>
      <c r="T23" s="119"/>
      <c r="U23" s="119"/>
      <c r="V23" s="119"/>
      <c r="W23" s="105"/>
      <c r="X23" s="59" t="str">
        <f>'Black 12-13'!A21</f>
        <v>MSAD 60</v>
      </c>
      <c r="Y23" s="152">
        <f>'Black 12-13'!B21</f>
        <v>3305</v>
      </c>
      <c r="Z23" s="152">
        <f>'Black 12-13'!C21</f>
        <v>5806867</v>
      </c>
      <c r="AA23" s="86">
        <f>'Black 12-13'!D21</f>
        <v>22293.58</v>
      </c>
      <c r="AB23" s="160">
        <f t="shared" si="20"/>
        <v>1.0332733641049467</v>
      </c>
      <c r="AC23" s="160">
        <f t="shared" si="21"/>
        <v>1.0451022222541198</v>
      </c>
      <c r="AD23" s="129"/>
      <c r="AE23"/>
      <c r="AF23" s="130"/>
      <c r="AG23"/>
      <c r="AH23" s="130"/>
      <c r="AI23" s="138"/>
    </row>
    <row r="24" spans="1:38" ht="18.75" customHeight="1" x14ac:dyDescent="0.2">
      <c r="A24" s="60" t="s">
        <v>109</v>
      </c>
      <c r="B24" s="61">
        <v>2179</v>
      </c>
      <c r="C24" s="62">
        <v>4450493</v>
      </c>
      <c r="D24" s="63">
        <v>18168.830000000002</v>
      </c>
      <c r="E24" s="64">
        <f t="shared" si="0"/>
        <v>22083.346266</v>
      </c>
      <c r="F24" s="65">
        <v>39262.68</v>
      </c>
      <c r="G24" s="89">
        <f t="shared" si="1"/>
        <v>79514.856266000003</v>
      </c>
      <c r="H24" s="95">
        <f t="shared" si="2"/>
        <v>2042.4474529600734</v>
      </c>
      <c r="I24" s="66">
        <f t="shared" si="3"/>
        <v>36.491443903625516</v>
      </c>
      <c r="J24" s="62">
        <v>4450493</v>
      </c>
      <c r="K24" s="63">
        <v>18537.419999999998</v>
      </c>
      <c r="L24" s="64">
        <f t="shared" si="24"/>
        <v>22083.346266</v>
      </c>
      <c r="M24" s="65">
        <v>39262.68</v>
      </c>
      <c r="N24" s="89">
        <f t="shared" si="5"/>
        <v>79883.446265999999</v>
      </c>
      <c r="O24" s="95">
        <f t="shared" si="7"/>
        <v>2042.4474529600734</v>
      </c>
      <c r="P24" s="66">
        <f t="shared" si="8"/>
        <v>36.66059947957779</v>
      </c>
      <c r="Q24" s="119">
        <f t="shared" si="6"/>
        <v>4.0824308677712791E-3</v>
      </c>
      <c r="R24" s="172">
        <f t="shared" si="9"/>
        <v>18532.21</v>
      </c>
      <c r="S24" s="172">
        <f t="shared" si="10"/>
        <v>79878.236265999993</v>
      </c>
      <c r="T24" s="119"/>
      <c r="U24" s="119"/>
      <c r="V24" s="119"/>
      <c r="W24" s="105"/>
      <c r="X24" s="59" t="str">
        <f>'Black 12-13'!A22</f>
        <v>MSAD 61</v>
      </c>
      <c r="Y24" s="152">
        <f>'Black 12-13'!B22</f>
        <v>2708</v>
      </c>
      <c r="Z24" s="152">
        <f>'Black 12-13'!C22</f>
        <v>4462411</v>
      </c>
      <c r="AA24" s="86">
        <f>'Black 12-13'!D22</f>
        <v>18015.79</v>
      </c>
      <c r="AB24" s="160">
        <f t="shared" si="20"/>
        <v>0.9973292464544391</v>
      </c>
      <c r="AC24" s="160">
        <f t="shared" si="21"/>
        <v>1.0084947704208365</v>
      </c>
      <c r="AD24" s="129"/>
      <c r="AE24" s="135"/>
      <c r="AF24" s="130"/>
      <c r="AG24" s="135"/>
      <c r="AH24" s="130"/>
    </row>
    <row r="25" spans="1:38" ht="18.75" customHeight="1" x14ac:dyDescent="0.2">
      <c r="A25" s="60" t="s">
        <v>78</v>
      </c>
      <c r="B25" s="61">
        <v>1275</v>
      </c>
      <c r="C25" s="62">
        <v>3392296</v>
      </c>
      <c r="D25" s="63">
        <v>13343.52</v>
      </c>
      <c r="E25" s="64">
        <f t="shared" si="0"/>
        <v>16832.572751999996</v>
      </c>
      <c r="F25" s="65">
        <v>47900.59</v>
      </c>
      <c r="G25" s="89">
        <f t="shared" si="1"/>
        <v>78076.682751999993</v>
      </c>
      <c r="H25" s="95">
        <f t="shared" si="2"/>
        <v>2660.6243137254901</v>
      </c>
      <c r="I25" s="66">
        <f t="shared" si="3"/>
        <v>61.236613923137249</v>
      </c>
      <c r="J25" s="62">
        <v>3392296</v>
      </c>
      <c r="K25" s="63">
        <v>13616.44</v>
      </c>
      <c r="L25" s="64">
        <f t="shared" si="24"/>
        <v>16832.572751999996</v>
      </c>
      <c r="M25" s="65">
        <v>47900.59</v>
      </c>
      <c r="N25" s="89">
        <f t="shared" si="5"/>
        <v>78349.602751999992</v>
      </c>
      <c r="O25" s="95">
        <f t="shared" si="7"/>
        <v>2660.6243137254901</v>
      </c>
      <c r="P25" s="66">
        <f t="shared" si="8"/>
        <v>61.450668825098035</v>
      </c>
      <c r="Q25" s="119">
        <f t="shared" si="6"/>
        <v>3.9334775031424143E-3</v>
      </c>
      <c r="R25" s="172">
        <f t="shared" si="9"/>
        <v>13610.39</v>
      </c>
      <c r="S25" s="172">
        <f t="shared" si="10"/>
        <v>78343.552751999989</v>
      </c>
      <c r="T25" s="119"/>
      <c r="U25" s="119"/>
      <c r="V25" s="119"/>
      <c r="W25" s="105"/>
      <c r="X25" s="59" t="str">
        <f>'Black 12-13'!A23</f>
        <v>NHSAU 03</v>
      </c>
      <c r="Y25" s="152">
        <f>'Black 12-13'!B23</f>
        <v>1286</v>
      </c>
      <c r="Z25" s="152">
        <f>'Black 12-13'!C23</f>
        <v>3439947</v>
      </c>
      <c r="AA25" s="86">
        <f>'Black 12-13'!D23</f>
        <v>13326.37</v>
      </c>
      <c r="AB25" s="160">
        <f t="shared" si="20"/>
        <v>0.98614775169501157</v>
      </c>
      <c r="AC25" s="160">
        <f t="shared" si="21"/>
        <v>1.0012869220950642</v>
      </c>
      <c r="AD25" s="129"/>
      <c r="AE25" s="135"/>
      <c r="AF25" s="130"/>
      <c r="AG25" s="135"/>
      <c r="AH25" s="130"/>
    </row>
    <row r="26" spans="1:38" ht="18.75" customHeight="1" x14ac:dyDescent="0.2">
      <c r="A26" s="60" t="s">
        <v>182</v>
      </c>
      <c r="B26" s="61">
        <v>2051</v>
      </c>
      <c r="C26" s="62">
        <v>4379471</v>
      </c>
      <c r="D26" s="63">
        <v>18839.16</v>
      </c>
      <c r="E26" s="64">
        <f t="shared" si="0"/>
        <v>21730.935101999999</v>
      </c>
      <c r="F26" s="65">
        <v>49031.33</v>
      </c>
      <c r="G26" s="89">
        <f t="shared" si="1"/>
        <v>89601.425102000008</v>
      </c>
      <c r="H26" s="95">
        <f t="shared" si="2"/>
        <v>2135.2857142857142</v>
      </c>
      <c r="I26" s="66">
        <f t="shared" si="3"/>
        <v>43.686701658703079</v>
      </c>
      <c r="J26" s="62">
        <v>4380471</v>
      </c>
      <c r="K26" s="63">
        <v>19239.11</v>
      </c>
      <c r="L26" s="64">
        <f t="shared" si="24"/>
        <v>21735.897101999999</v>
      </c>
      <c r="M26" s="65">
        <v>49031.33</v>
      </c>
      <c r="N26" s="89">
        <f t="shared" si="5"/>
        <v>90006.337102000005</v>
      </c>
      <c r="O26" s="95">
        <f t="shared" si="7"/>
        <v>2135.7732813261823</v>
      </c>
      <c r="P26" s="66">
        <f t="shared" si="8"/>
        <v>43.884123404193076</v>
      </c>
      <c r="Q26" s="119">
        <f t="shared" si="6"/>
        <v>4.3016976251241306E-3</v>
      </c>
      <c r="R26" s="172">
        <f t="shared" si="9"/>
        <v>19215.939999999999</v>
      </c>
      <c r="S26" s="172">
        <f t="shared" si="10"/>
        <v>89978.205102000007</v>
      </c>
      <c r="T26" s="119"/>
      <c r="U26" s="119"/>
      <c r="V26" s="119"/>
      <c r="W26" s="105"/>
      <c r="X26" s="59" t="str">
        <f>'Black 12-13'!A24</f>
        <v>NHSAU 05</v>
      </c>
      <c r="Y26" s="152">
        <f>'Black 12-13'!B24</f>
        <v>2016</v>
      </c>
      <c r="Z26" s="152">
        <f>'Black 12-13'!C24</f>
        <v>4951440</v>
      </c>
      <c r="AA26" s="86">
        <f>'Black 12-13'!D24</f>
        <v>21473.51</v>
      </c>
      <c r="AB26" s="160">
        <f t="shared" si="20"/>
        <v>0.88448431163459518</v>
      </c>
      <c r="AC26" s="160">
        <f t="shared" si="21"/>
        <v>0.87732094101057545</v>
      </c>
      <c r="AD26" s="129"/>
      <c r="AE26" s="135"/>
      <c r="AF26" s="130"/>
      <c r="AG26" s="135"/>
      <c r="AH26" s="130"/>
    </row>
    <row r="27" spans="1:38" ht="18.75" customHeight="1" x14ac:dyDescent="0.2">
      <c r="A27" s="60" t="s">
        <v>117</v>
      </c>
      <c r="B27" s="61">
        <v>6169</v>
      </c>
      <c r="C27" s="62">
        <v>13781325</v>
      </c>
      <c r="D27" s="63">
        <v>47668.44</v>
      </c>
      <c r="E27" s="64">
        <f t="shared" si="0"/>
        <v>68382.934649999996</v>
      </c>
      <c r="F27" s="65">
        <v>98219.36</v>
      </c>
      <c r="G27" s="89">
        <f t="shared" si="1"/>
        <v>214270.73465</v>
      </c>
      <c r="H27" s="95">
        <f t="shared" si="2"/>
        <v>2233.9641757172963</v>
      </c>
      <c r="I27" s="66">
        <f t="shared" si="3"/>
        <v>34.733463227427457</v>
      </c>
      <c r="J27" s="62">
        <v>13495468</v>
      </c>
      <c r="K27" s="63">
        <v>47883.41</v>
      </c>
      <c r="L27" s="64">
        <f t="shared" si="24"/>
        <v>66964.512216000003</v>
      </c>
      <c r="M27" s="65">
        <v>98219.36</v>
      </c>
      <c r="N27" s="89">
        <f t="shared" si="5"/>
        <v>213067.28221600002</v>
      </c>
      <c r="O27" s="95">
        <f t="shared" si="7"/>
        <v>2187.6265196952504</v>
      </c>
      <c r="P27" s="66">
        <f t="shared" si="8"/>
        <v>34.53838259296483</v>
      </c>
      <c r="Q27" s="119">
        <f t="shared" si="6"/>
        <v>3.4589155977382438E-3</v>
      </c>
      <c r="R27" s="172">
        <f t="shared" si="9"/>
        <v>48621.81</v>
      </c>
      <c r="S27" s="172">
        <f t="shared" si="10"/>
        <v>215224.10464999999</v>
      </c>
      <c r="T27" s="119"/>
      <c r="U27" s="119"/>
      <c r="V27" s="119"/>
      <c r="X27" s="125" t="str">
        <f>'Black 12-13'!A25</f>
        <v>NHSAU 16</v>
      </c>
      <c r="Y27" s="153">
        <f>'Black 12-13'!B25</f>
        <v>5587</v>
      </c>
      <c r="Z27" s="152">
        <f>'Black 12-13'!C25</f>
        <v>13951594</v>
      </c>
      <c r="AA27" s="86">
        <f>'Black 12-13'!D25</f>
        <v>47782.67</v>
      </c>
      <c r="AB27" s="160">
        <f t="shared" si="20"/>
        <v>0.98779573144115285</v>
      </c>
      <c r="AC27" s="160">
        <f t="shared" si="21"/>
        <v>0.99760938432280999</v>
      </c>
      <c r="AD27" s="129"/>
      <c r="AE27" s="136"/>
      <c r="AF27" s="130"/>
      <c r="AG27" s="136"/>
      <c r="AH27" s="130"/>
      <c r="AI27" s="138"/>
    </row>
    <row r="28" spans="1:38" ht="18.75" customHeight="1" x14ac:dyDescent="0.2">
      <c r="A28" s="120" t="s">
        <v>238</v>
      </c>
      <c r="B28" s="61">
        <v>1256</v>
      </c>
      <c r="C28" s="62">
        <v>3520359</v>
      </c>
      <c r="D28" s="63">
        <v>16594.7</v>
      </c>
      <c r="E28" s="64">
        <f>C28*24.81/5000</f>
        <v>17468.021357999998</v>
      </c>
      <c r="F28" s="65">
        <v>52434.98</v>
      </c>
      <c r="G28" s="89">
        <f>SUM(D28:F28)</f>
        <v>86497.701357999991</v>
      </c>
      <c r="H28" s="95">
        <f>C28/B28</f>
        <v>2802.8335987261148</v>
      </c>
      <c r="I28" s="66">
        <f>G28/B28</f>
        <v>68.867596622611458</v>
      </c>
      <c r="J28" s="62">
        <v>4396979</v>
      </c>
      <c r="K28" s="63">
        <v>17731.29</v>
      </c>
      <c r="L28" s="64">
        <f>J28*24.81/5000</f>
        <v>21817.809797999998</v>
      </c>
      <c r="M28" s="181">
        <v>45511.93</v>
      </c>
      <c r="N28" s="89">
        <f>SUM(K28:M28)</f>
        <v>85061.029798000003</v>
      </c>
      <c r="O28" s="95">
        <f t="shared" si="7"/>
        <v>3500.7794585987263</v>
      </c>
      <c r="P28" s="66">
        <f t="shared" si="8"/>
        <v>67.723749839171973</v>
      </c>
      <c r="Q28" s="119">
        <f>D28/C28</f>
        <v>4.713922642548672E-3</v>
      </c>
      <c r="R28" s="172">
        <f t="shared" si="9"/>
        <v>16926.59</v>
      </c>
      <c r="S28" s="172">
        <f t="shared" si="10"/>
        <v>86829.591358000005</v>
      </c>
      <c r="T28" s="119"/>
      <c r="U28" s="119"/>
      <c r="V28" s="119"/>
      <c r="X28" s="125" t="str">
        <f>'Black 12-13'!A26</f>
        <v>NHSAU 18</v>
      </c>
      <c r="Y28" s="153">
        <f>'Black 12-13'!B26</f>
        <v>1240</v>
      </c>
      <c r="Z28" s="152">
        <f>'Black 12-13'!C26</f>
        <v>4381941</v>
      </c>
      <c r="AA28" s="86">
        <f>'Black 12-13'!D26</f>
        <v>21055.91</v>
      </c>
      <c r="AB28" s="160">
        <f t="shared" si="20"/>
        <v>0.80337891359103197</v>
      </c>
      <c r="AC28" s="160">
        <f t="shared" si="21"/>
        <v>0.78812551915352991</v>
      </c>
      <c r="AD28" s="129"/>
      <c r="AE28" s="136"/>
      <c r="AF28" s="130"/>
      <c r="AG28" s="136"/>
      <c r="AH28" s="130"/>
      <c r="AI28" s="138"/>
    </row>
    <row r="29" spans="1:38" ht="18.75" customHeight="1" x14ac:dyDescent="0.2">
      <c r="A29" s="60" t="s">
        <v>217</v>
      </c>
      <c r="B29" s="61">
        <v>4239</v>
      </c>
      <c r="C29" s="62">
        <v>14880527</v>
      </c>
      <c r="D29" s="63">
        <v>59104.91</v>
      </c>
      <c r="E29" s="64">
        <f t="shared" si="0"/>
        <v>73837.174973999994</v>
      </c>
      <c r="F29" s="65">
        <v>68633.039999999994</v>
      </c>
      <c r="G29" s="89">
        <f t="shared" si="1"/>
        <v>201575.12497399998</v>
      </c>
      <c r="H29" s="95">
        <f t="shared" si="2"/>
        <v>3510.3861759849019</v>
      </c>
      <c r="I29" s="66">
        <f t="shared" si="3"/>
        <v>47.552518276480299</v>
      </c>
      <c r="J29" s="62">
        <v>13309949</v>
      </c>
      <c r="K29" s="63">
        <v>49246.81</v>
      </c>
      <c r="L29" s="64">
        <f t="shared" ref="L29:L67" si="25">J29*24.81/5000</f>
        <v>66043.966937999998</v>
      </c>
      <c r="M29" s="65">
        <v>68633.039999999994</v>
      </c>
      <c r="N29" s="89">
        <f t="shared" si="5"/>
        <v>183923.81693799997</v>
      </c>
      <c r="O29" s="95">
        <f t="shared" si="7"/>
        <v>3139.8794527011087</v>
      </c>
      <c r="P29" s="66">
        <f t="shared" si="8"/>
        <v>43.388491846661942</v>
      </c>
      <c r="Q29" s="119">
        <f t="shared" si="6"/>
        <v>3.9719634929596247E-3</v>
      </c>
      <c r="R29" s="172">
        <f t="shared" si="9"/>
        <v>60287.01</v>
      </c>
      <c r="S29" s="172">
        <f t="shared" si="10"/>
        <v>202757.22497400001</v>
      </c>
      <c r="T29" s="119"/>
      <c r="U29" s="119"/>
      <c r="V29" s="119"/>
      <c r="W29" s="105"/>
      <c r="X29" s="59" t="str">
        <f>'Black 12-13'!A27</f>
        <v>NHSAU 25</v>
      </c>
      <c r="Y29" s="152">
        <f>'Black 12-13'!B27</f>
        <v>4390</v>
      </c>
      <c r="Z29" s="152">
        <f>'Black 12-13'!C27</f>
        <v>12285532</v>
      </c>
      <c r="AA29" s="86">
        <f>'Black 12-13'!D27</f>
        <v>50993.79</v>
      </c>
      <c r="AB29" s="160">
        <f t="shared" si="20"/>
        <v>1.2112236572254258</v>
      </c>
      <c r="AC29" s="160">
        <f t="shared" si="21"/>
        <v>1.1590609366356179</v>
      </c>
      <c r="AD29"/>
      <c r="AE29" s="136"/>
      <c r="AF29"/>
      <c r="AG29" s="136"/>
      <c r="AH29"/>
    </row>
    <row r="30" spans="1:38" ht="18.75" customHeight="1" x14ac:dyDescent="0.2">
      <c r="A30" s="60" t="s">
        <v>168</v>
      </c>
      <c r="B30" s="61">
        <v>2094</v>
      </c>
      <c r="C30" s="62">
        <v>5585765</v>
      </c>
      <c r="D30" s="63">
        <v>21785.82</v>
      </c>
      <c r="E30" s="64">
        <f t="shared" si="0"/>
        <v>27716.565930000001</v>
      </c>
      <c r="F30" s="65">
        <v>54149.55</v>
      </c>
      <c r="G30" s="89">
        <f t="shared" si="1"/>
        <v>103651.93593000001</v>
      </c>
      <c r="H30" s="95">
        <f t="shared" si="2"/>
        <v>2667.5095510983765</v>
      </c>
      <c r="I30" s="66">
        <f t="shared" si="3"/>
        <v>49.499491848137538</v>
      </c>
      <c r="J30" s="62">
        <v>5585765</v>
      </c>
      <c r="K30" s="63">
        <v>22215.64</v>
      </c>
      <c r="L30" s="64">
        <f t="shared" si="25"/>
        <v>27716.565930000001</v>
      </c>
      <c r="M30" s="65">
        <v>54149.55</v>
      </c>
      <c r="N30" s="89">
        <f t="shared" si="5"/>
        <v>104081.75593</v>
      </c>
      <c r="O30" s="95">
        <f t="shared" si="7"/>
        <v>2667.5095510983765</v>
      </c>
      <c r="P30" s="66">
        <f t="shared" si="8"/>
        <v>49.704754503342883</v>
      </c>
      <c r="Q30" s="119">
        <f t="shared" si="6"/>
        <v>3.9002392689273537E-3</v>
      </c>
      <c r="R30" s="172">
        <f t="shared" si="9"/>
        <v>22221.54</v>
      </c>
      <c r="S30" s="172">
        <f t="shared" si="10"/>
        <v>104087.65593000001</v>
      </c>
      <c r="T30" s="119"/>
      <c r="U30" s="119"/>
      <c r="V30" s="119"/>
      <c r="X30" s="125" t="str">
        <f>'Black 12-13'!A28</f>
        <v>NHSAU 30</v>
      </c>
      <c r="Y30" s="153">
        <f>'Black 12-13'!B28</f>
        <v>2057</v>
      </c>
      <c r="Z30" s="152">
        <f>'Black 12-13'!C28</f>
        <v>5312583</v>
      </c>
      <c r="AA30" s="86">
        <f>'Black 12-13'!D28</f>
        <v>21091.59</v>
      </c>
      <c r="AB30" s="160">
        <f t="shared" si="20"/>
        <v>1.0514216907293497</v>
      </c>
      <c r="AC30" s="160">
        <f t="shared" si="21"/>
        <v>1.0329150149419746</v>
      </c>
      <c r="AD30" s="133"/>
      <c r="AE30" s="137"/>
      <c r="AF30" s="134"/>
      <c r="AG30" s="137"/>
      <c r="AH30" s="134"/>
    </row>
    <row r="31" spans="1:38" ht="18.75" customHeight="1" x14ac:dyDescent="0.2">
      <c r="A31" s="60" t="s">
        <v>126</v>
      </c>
      <c r="B31" s="61">
        <v>1007</v>
      </c>
      <c r="C31" s="62">
        <v>2883882</v>
      </c>
      <c r="D31" s="63">
        <v>10459.68</v>
      </c>
      <c r="E31" s="64">
        <f t="shared" si="0"/>
        <v>14309.822484</v>
      </c>
      <c r="F31" s="65">
        <v>32216.78</v>
      </c>
      <c r="G31" s="89">
        <f t="shared" si="1"/>
        <v>56986.282483999996</v>
      </c>
      <c r="H31" s="95">
        <f t="shared" si="2"/>
        <v>2863.8351539225423</v>
      </c>
      <c r="I31" s="66">
        <f t="shared" si="3"/>
        <v>56.590151424031774</v>
      </c>
      <c r="J31" s="62">
        <v>2883882</v>
      </c>
      <c r="K31" s="63">
        <v>10656.08</v>
      </c>
      <c r="L31" s="64">
        <f t="shared" si="25"/>
        <v>14309.822484</v>
      </c>
      <c r="M31" s="65">
        <v>32216.78</v>
      </c>
      <c r="N31" s="89">
        <f t="shared" si="5"/>
        <v>57182.682483999997</v>
      </c>
      <c r="O31" s="95">
        <f t="shared" si="7"/>
        <v>2863.8351539225423</v>
      </c>
      <c r="P31" s="66">
        <f t="shared" si="8"/>
        <v>56.785186180734854</v>
      </c>
      <c r="Q31" s="119">
        <f t="shared" si="6"/>
        <v>3.6269445143733343E-3</v>
      </c>
      <c r="R31" s="172">
        <f t="shared" si="9"/>
        <v>10668.87</v>
      </c>
      <c r="S31" s="172">
        <f t="shared" si="10"/>
        <v>57195.472483999998</v>
      </c>
      <c r="T31" s="119"/>
      <c r="U31" s="119"/>
      <c r="V31" s="119"/>
      <c r="X31" s="59" t="str">
        <f>'Black 12-13'!A29</f>
        <v>NHSAU 31</v>
      </c>
      <c r="Y31" s="152">
        <f>'Black 12-13'!B29</f>
        <v>1025</v>
      </c>
      <c r="Z31" s="152">
        <f>'Black 12-13'!C29</f>
        <v>2905961</v>
      </c>
      <c r="AA31" s="86">
        <f>'Black 12-13'!D29</f>
        <v>10445.41</v>
      </c>
      <c r="AB31" s="160">
        <f t="shared" si="20"/>
        <v>0.99240216919635194</v>
      </c>
      <c r="AC31" s="160">
        <f t="shared" si="21"/>
        <v>1.0013661502995095</v>
      </c>
    </row>
    <row r="32" spans="1:38" s="105" customFormat="1" ht="18.75" customHeight="1" x14ac:dyDescent="0.2">
      <c r="A32" s="60" t="s">
        <v>118</v>
      </c>
      <c r="B32" s="61">
        <v>1271</v>
      </c>
      <c r="C32" s="62">
        <v>4323812</v>
      </c>
      <c r="D32" s="63">
        <v>15797.5</v>
      </c>
      <c r="E32" s="64">
        <f t="shared" si="0"/>
        <v>21454.755143999999</v>
      </c>
      <c r="F32" s="65">
        <v>52702.78</v>
      </c>
      <c r="G32" s="106">
        <f t="shared" si="1"/>
        <v>89955.035143999994</v>
      </c>
      <c r="H32" s="107">
        <f t="shared" si="2"/>
        <v>3401.8977183320221</v>
      </c>
      <c r="I32" s="108">
        <f t="shared" si="3"/>
        <v>70.775007981117227</v>
      </c>
      <c r="J32" s="62">
        <v>4323812</v>
      </c>
      <c r="K32" s="63">
        <v>16103.7</v>
      </c>
      <c r="L32" s="64">
        <f t="shared" si="25"/>
        <v>21454.755143999999</v>
      </c>
      <c r="M32" s="65">
        <v>52702.78</v>
      </c>
      <c r="N32" s="106">
        <f t="shared" si="5"/>
        <v>90261.235144000006</v>
      </c>
      <c r="O32" s="95">
        <f t="shared" si="7"/>
        <v>3401.8977183320221</v>
      </c>
      <c r="P32" s="66">
        <f t="shared" si="8"/>
        <v>71.015920648308423</v>
      </c>
      <c r="Q32" s="121">
        <f t="shared" si="6"/>
        <v>3.6536047358210763E-3</v>
      </c>
      <c r="R32" s="172">
        <f t="shared" si="9"/>
        <v>16113.45</v>
      </c>
      <c r="S32" s="172">
        <f t="shared" si="10"/>
        <v>90270.985144000006</v>
      </c>
      <c r="T32" s="121"/>
      <c r="U32" s="121"/>
      <c r="V32" s="121"/>
      <c r="X32" s="125" t="str">
        <f>'Black 12-13'!A30</f>
        <v>NHSAU 34</v>
      </c>
      <c r="Y32" s="153">
        <f>'Black 12-13'!B30</f>
        <v>1234</v>
      </c>
      <c r="Z32" s="152">
        <f>'Black 12-13'!C30</f>
        <v>4319301</v>
      </c>
      <c r="AA32" s="86">
        <f>'Black 12-13'!D30</f>
        <v>21110.12</v>
      </c>
      <c r="AB32" s="160">
        <f t="shared" si="20"/>
        <v>1.0010443819497645</v>
      </c>
      <c r="AC32" s="160">
        <f t="shared" si="21"/>
        <v>0.7483377640676605</v>
      </c>
      <c r="AD32" s="151"/>
      <c r="AE32" s="130"/>
      <c r="AF32" s="130"/>
      <c r="AG32" s="130"/>
      <c r="AI32" s="130"/>
      <c r="AJ32" s="90"/>
      <c r="AK32" s="90"/>
      <c r="AL32" s="90"/>
    </row>
    <row r="33" spans="1:38" ht="18.75" customHeight="1" x14ac:dyDescent="0.2">
      <c r="A33" s="60" t="s">
        <v>127</v>
      </c>
      <c r="B33" s="61">
        <v>874</v>
      </c>
      <c r="C33" s="62">
        <v>2460427</v>
      </c>
      <c r="D33" s="63">
        <v>10653.05</v>
      </c>
      <c r="E33" s="64">
        <f t="shared" si="0"/>
        <v>12208.638773999999</v>
      </c>
      <c r="F33" s="65">
        <v>34615.839999999997</v>
      </c>
      <c r="G33" s="89">
        <f t="shared" si="1"/>
        <v>57477.528773999991</v>
      </c>
      <c r="H33" s="95">
        <f t="shared" si="2"/>
        <v>2815.1338672768879</v>
      </c>
      <c r="I33" s="66">
        <f t="shared" si="3"/>
        <v>65.763762899313491</v>
      </c>
      <c r="J33" s="62">
        <v>3070532</v>
      </c>
      <c r="K33" s="63">
        <v>14097.98</v>
      </c>
      <c r="L33" s="64">
        <f t="shared" si="25"/>
        <v>15235.979784000001</v>
      </c>
      <c r="M33" s="65">
        <v>34615.839999999997</v>
      </c>
      <c r="N33" s="89">
        <f t="shared" si="5"/>
        <v>63949.799783999995</v>
      </c>
      <c r="O33" s="95">
        <f t="shared" si="7"/>
        <v>3513.1945080091532</v>
      </c>
      <c r="P33" s="66">
        <f t="shared" si="8"/>
        <v>73.169107304347818</v>
      </c>
      <c r="Q33" s="119">
        <f t="shared" si="6"/>
        <v>4.3297565829020735E-3</v>
      </c>
      <c r="R33" s="172">
        <f t="shared" si="9"/>
        <v>10866.11</v>
      </c>
      <c r="S33" s="172">
        <f t="shared" si="10"/>
        <v>57690.588773999996</v>
      </c>
      <c r="T33" s="119"/>
      <c r="U33" s="119"/>
      <c r="V33" s="119"/>
      <c r="W33" s="105"/>
      <c r="X33" s="105" t="str">
        <f>'Black 12-13'!A31</f>
        <v>NHSAU 35</v>
      </c>
      <c r="Y33" s="155">
        <f>'Black 12-13'!B31</f>
        <v>909</v>
      </c>
      <c r="Z33" s="155">
        <f>'Black 12-13'!C31</f>
        <v>2604916</v>
      </c>
      <c r="AA33" s="2">
        <f>'Black 12-13'!D31</f>
        <v>10992.8</v>
      </c>
      <c r="AB33" s="160">
        <f t="shared" si="20"/>
        <v>0.94453218453109433</v>
      </c>
      <c r="AC33" s="160">
        <f t="shared" si="21"/>
        <v>0.96909340659340659</v>
      </c>
      <c r="AD33" s="151"/>
      <c r="AE33" s="130"/>
      <c r="AF33" s="130"/>
      <c r="AG33" s="130"/>
      <c r="AI33" s="130"/>
      <c r="AJ33" s="90"/>
      <c r="AK33" s="125"/>
      <c r="AL33" s="90"/>
    </row>
    <row r="34" spans="1:38" ht="18.75" customHeight="1" x14ac:dyDescent="0.2">
      <c r="A34" s="60" t="s">
        <v>183</v>
      </c>
      <c r="B34" s="61">
        <v>1299</v>
      </c>
      <c r="C34" s="62">
        <v>4464458</v>
      </c>
      <c r="D34" s="63">
        <v>17876.52</v>
      </c>
      <c r="E34" s="64">
        <f t="shared" si="0"/>
        <v>22152.640595999997</v>
      </c>
      <c r="F34" s="65">
        <v>29730.29</v>
      </c>
      <c r="G34" s="89">
        <f t="shared" si="1"/>
        <v>69759.45059600001</v>
      </c>
      <c r="H34" s="95">
        <f t="shared" si="2"/>
        <v>3436.8421862971518</v>
      </c>
      <c r="I34" s="66">
        <f t="shared" si="3"/>
        <v>53.702425401077761</v>
      </c>
      <c r="J34" s="62">
        <v>4464458</v>
      </c>
      <c r="K34" s="63">
        <v>18232.37</v>
      </c>
      <c r="L34" s="64">
        <f t="shared" si="25"/>
        <v>22152.640595999997</v>
      </c>
      <c r="M34" s="65">
        <v>29730.29</v>
      </c>
      <c r="N34" s="89">
        <f t="shared" si="5"/>
        <v>70115.300595999986</v>
      </c>
      <c r="O34" s="95">
        <f t="shared" si="7"/>
        <v>3436.8421862971518</v>
      </c>
      <c r="P34" s="66">
        <f t="shared" si="8"/>
        <v>53.976366894534245</v>
      </c>
      <c r="Q34" s="119">
        <f t="shared" si="6"/>
        <v>4.0041859504558004E-3</v>
      </c>
      <c r="R34" s="172">
        <f t="shared" si="9"/>
        <v>18234.05</v>
      </c>
      <c r="S34" s="172">
        <f t="shared" si="10"/>
        <v>70116.980596000009</v>
      </c>
      <c r="T34" s="119"/>
      <c r="U34" s="119"/>
      <c r="V34" s="119"/>
      <c r="W34" s="105"/>
      <c r="X34" s="59" t="str">
        <f>'Black 12-13'!A32</f>
        <v>NHSAU 36</v>
      </c>
      <c r="Y34" s="152">
        <f>'Black 12-13'!B32</f>
        <v>1237</v>
      </c>
      <c r="Z34" s="152">
        <f>'Black 12-13'!C32</f>
        <v>4450599</v>
      </c>
      <c r="AA34" s="2">
        <f>'Black 12-13'!D32</f>
        <v>14072.19</v>
      </c>
      <c r="AB34" s="160">
        <f t="shared" si="20"/>
        <v>1.0031139628620778</v>
      </c>
      <c r="AC34" s="160">
        <f t="shared" si="21"/>
        <v>1.2703438483988634</v>
      </c>
      <c r="AD34" s="151"/>
      <c r="AE34" s="130"/>
      <c r="AF34" s="130"/>
      <c r="AG34" s="130"/>
      <c r="AI34" s="130"/>
      <c r="AJ34" s="90"/>
      <c r="AK34" s="125"/>
      <c r="AL34" s="90"/>
    </row>
    <row r="35" spans="1:38" ht="18.75" customHeight="1" x14ac:dyDescent="0.2">
      <c r="A35" s="60" t="s">
        <v>207</v>
      </c>
      <c r="B35" s="61">
        <v>2671</v>
      </c>
      <c r="C35" s="62">
        <v>8091275</v>
      </c>
      <c r="D35" s="63">
        <v>38947.120000000003</v>
      </c>
      <c r="E35" s="64">
        <f t="shared" si="0"/>
        <v>40148.90655</v>
      </c>
      <c r="F35" s="65">
        <v>40515.599999999999</v>
      </c>
      <c r="G35" s="89">
        <f t="shared" si="1"/>
        <v>119611.62655000002</v>
      </c>
      <c r="H35" s="95">
        <f t="shared" si="2"/>
        <v>3029.3055035567204</v>
      </c>
      <c r="I35" s="66">
        <f t="shared" si="3"/>
        <v>44.78158987270686</v>
      </c>
      <c r="J35" s="62">
        <v>8459262</v>
      </c>
      <c r="K35" s="63">
        <v>30570.32</v>
      </c>
      <c r="L35" s="64">
        <f t="shared" si="25"/>
        <v>41974.858044000001</v>
      </c>
      <c r="M35" s="65">
        <v>40515.599999999999</v>
      </c>
      <c r="N35" s="89">
        <f t="shared" si="5"/>
        <v>113060.77804400001</v>
      </c>
      <c r="O35" s="95">
        <f t="shared" si="7"/>
        <v>3167.0767502807939</v>
      </c>
      <c r="P35" s="66">
        <f t="shared" si="8"/>
        <v>42.32900712991389</v>
      </c>
      <c r="Q35" s="119">
        <f t="shared" si="6"/>
        <v>4.8134713008765621E-3</v>
      </c>
      <c r="R35" s="172">
        <f t="shared" si="9"/>
        <v>39726.06</v>
      </c>
      <c r="S35" s="172">
        <f t="shared" si="10"/>
        <v>120390.56654999999</v>
      </c>
      <c r="T35" s="119"/>
      <c r="U35" s="119"/>
      <c r="V35" s="119"/>
      <c r="X35" s="59" t="str">
        <f>'Black 12-13'!A33</f>
        <v>NHSAU 40</v>
      </c>
      <c r="Y35" s="152">
        <f>'Black 12-13'!B33</f>
        <v>2677</v>
      </c>
      <c r="Z35" s="152">
        <f>'Black 12-13'!C33</f>
        <v>8418966</v>
      </c>
      <c r="AA35" s="2">
        <f>'Black 12-13'!D33</f>
        <v>40648.39</v>
      </c>
      <c r="AB35" s="160">
        <f t="shared" si="20"/>
        <v>0.96107704912931113</v>
      </c>
      <c r="AC35" s="160">
        <f t="shared" si="21"/>
        <v>0.95814668182429863</v>
      </c>
      <c r="AD35" s="151"/>
      <c r="AE35" s="130"/>
      <c r="AF35" s="130"/>
      <c r="AG35" s="130"/>
      <c r="AI35" s="130"/>
      <c r="AJ35" s="90"/>
      <c r="AK35" s="125"/>
      <c r="AL35" s="90"/>
    </row>
    <row r="36" spans="1:38" ht="18.75" customHeight="1" x14ac:dyDescent="0.2">
      <c r="A36" s="60" t="s">
        <v>246</v>
      </c>
      <c r="B36" s="61">
        <v>11781</v>
      </c>
      <c r="C36" s="62">
        <v>26837098</v>
      </c>
      <c r="D36" s="63">
        <v>91286.16</v>
      </c>
      <c r="E36" s="64">
        <f t="shared" si="0"/>
        <v>133165.680276</v>
      </c>
      <c r="F36" s="65">
        <v>81285.98</v>
      </c>
      <c r="G36" s="89">
        <f t="shared" si="1"/>
        <v>305737.82027600001</v>
      </c>
      <c r="H36" s="95">
        <f t="shared" si="2"/>
        <v>2277.9983023512436</v>
      </c>
      <c r="I36" s="66">
        <f t="shared" si="3"/>
        <v>25.951771519904934</v>
      </c>
      <c r="J36" s="62">
        <v>26837098</v>
      </c>
      <c r="K36" s="63">
        <v>93197.31</v>
      </c>
      <c r="L36" s="64">
        <f t="shared" si="25"/>
        <v>133165.680276</v>
      </c>
      <c r="M36" s="65">
        <v>81285.98</v>
      </c>
      <c r="N36" s="89">
        <f t="shared" si="5"/>
        <v>307648.97027599998</v>
      </c>
      <c r="O36" s="95">
        <f t="shared" si="7"/>
        <v>2277.9983023512436</v>
      </c>
      <c r="P36" s="66">
        <f t="shared" si="8"/>
        <v>26.113994590951531</v>
      </c>
      <c r="Q36" s="119">
        <f t="shared" si="6"/>
        <v>3.4014914727367321E-3</v>
      </c>
      <c r="R36" s="172">
        <f t="shared" si="9"/>
        <v>93111.88</v>
      </c>
      <c r="S36" s="172">
        <f t="shared" si="10"/>
        <v>307563.54027599999</v>
      </c>
      <c r="T36" s="119"/>
      <c r="U36" s="119"/>
      <c r="V36" s="119"/>
      <c r="X36" s="125" t="str">
        <f>'Black 12-13'!A34</f>
        <v>NHSAU 42</v>
      </c>
      <c r="Y36" s="153">
        <f>'Black 12-13'!B34</f>
        <v>11698</v>
      </c>
      <c r="Z36" s="152">
        <f>'Black 12-13'!C34</f>
        <v>29496444</v>
      </c>
      <c r="AA36" s="2">
        <f>'Black 12-13'!D34</f>
        <v>98930.91</v>
      </c>
      <c r="AB36" s="160">
        <f t="shared" si="20"/>
        <v>0.90984181008395448</v>
      </c>
      <c r="AC36" s="160">
        <f t="shared" si="21"/>
        <v>0.922726375406837</v>
      </c>
      <c r="AD36" s="151"/>
      <c r="AE36" s="130"/>
      <c r="AF36" s="130"/>
      <c r="AG36" s="130"/>
      <c r="AI36" s="130"/>
      <c r="AJ36" s="90"/>
      <c r="AK36" s="125"/>
      <c r="AL36" s="90"/>
    </row>
    <row r="37" spans="1:38" ht="18.75" customHeight="1" x14ac:dyDescent="0.2">
      <c r="A37" s="60" t="s">
        <v>128</v>
      </c>
      <c r="B37" s="61">
        <v>2275</v>
      </c>
      <c r="C37" s="62">
        <v>6297657</v>
      </c>
      <c r="D37" s="63">
        <v>27562.16</v>
      </c>
      <c r="E37" s="64">
        <f t="shared" si="0"/>
        <v>31248.974033999999</v>
      </c>
      <c r="F37" s="65">
        <v>87162.17</v>
      </c>
      <c r="G37" s="89">
        <f t="shared" si="1"/>
        <v>145973.304034</v>
      </c>
      <c r="H37" s="95">
        <f t="shared" si="2"/>
        <v>2768.2008791208791</v>
      </c>
      <c r="I37" s="66">
        <f t="shared" si="3"/>
        <v>64.164089685274732</v>
      </c>
      <c r="J37" s="62">
        <v>6297657</v>
      </c>
      <c r="K37" s="63">
        <v>28127.56</v>
      </c>
      <c r="L37" s="64">
        <f t="shared" si="25"/>
        <v>31248.974033999999</v>
      </c>
      <c r="M37" s="65">
        <v>87162.17</v>
      </c>
      <c r="N37" s="89">
        <f t="shared" si="5"/>
        <v>146538.70403399999</v>
      </c>
      <c r="O37" s="95">
        <f t="shared" si="7"/>
        <v>2768.2008791208791</v>
      </c>
      <c r="P37" s="66">
        <f t="shared" si="8"/>
        <v>64.412617157802202</v>
      </c>
      <c r="Q37" s="119">
        <f t="shared" si="6"/>
        <v>4.3765737003460172E-3</v>
      </c>
      <c r="R37" s="172">
        <f t="shared" si="9"/>
        <v>28113.4</v>
      </c>
      <c r="S37" s="172">
        <f t="shared" si="10"/>
        <v>146524.54403399999</v>
      </c>
      <c r="T37" s="119"/>
      <c r="U37" s="119"/>
      <c r="V37" s="119"/>
      <c r="X37" s="125" t="str">
        <f>'Black 12-13'!A35</f>
        <v>NHSAU 49</v>
      </c>
      <c r="Y37" s="153">
        <f>'Black 12-13'!B35</f>
        <v>2310</v>
      </c>
      <c r="Z37" s="152">
        <f>'Black 12-13'!C35</f>
        <v>5583787</v>
      </c>
      <c r="AA37" s="2">
        <f>'Black 12-13'!D35</f>
        <v>24670.57</v>
      </c>
      <c r="AB37" s="160">
        <f t="shared" si="20"/>
        <v>1.1278469253931069</v>
      </c>
      <c r="AC37" s="160">
        <f t="shared" si="21"/>
        <v>1.1172080742358204</v>
      </c>
      <c r="AD37" s="151"/>
      <c r="AE37" s="130"/>
      <c r="AF37" s="130"/>
      <c r="AG37" s="130"/>
      <c r="AI37" s="130"/>
      <c r="AJ37" s="90"/>
      <c r="AK37" s="125"/>
      <c r="AL37" s="90"/>
    </row>
    <row r="38" spans="1:38" ht="18.75" customHeight="1" x14ac:dyDescent="0.2">
      <c r="A38" s="60" t="s">
        <v>176</v>
      </c>
      <c r="B38" s="61">
        <v>4355</v>
      </c>
      <c r="C38" s="62">
        <v>14060958</v>
      </c>
      <c r="D38" s="63">
        <v>58254.879999999997</v>
      </c>
      <c r="E38" s="64">
        <f t="shared" si="0"/>
        <v>69770.473595999996</v>
      </c>
      <c r="F38" s="65">
        <v>108273.57</v>
      </c>
      <c r="G38" s="89">
        <f t="shared" si="1"/>
        <v>236298.92359600001</v>
      </c>
      <c r="H38" s="95">
        <f t="shared" si="2"/>
        <v>3228.6929965556833</v>
      </c>
      <c r="I38" s="66">
        <f t="shared" si="3"/>
        <v>54.259224706314583</v>
      </c>
      <c r="J38" s="62">
        <v>14060958</v>
      </c>
      <c r="K38" s="63">
        <v>59448.87</v>
      </c>
      <c r="L38" s="64">
        <f t="shared" si="25"/>
        <v>69770.473595999996</v>
      </c>
      <c r="M38" s="65">
        <v>108273.57</v>
      </c>
      <c r="N38" s="89">
        <f t="shared" si="5"/>
        <v>237492.913596</v>
      </c>
      <c r="O38" s="95">
        <f t="shared" si="7"/>
        <v>3228.6929965556833</v>
      </c>
      <c r="P38" s="66">
        <f t="shared" si="8"/>
        <v>54.533390033524682</v>
      </c>
      <c r="Q38" s="119">
        <f t="shared" si="6"/>
        <v>4.1430235407857695E-3</v>
      </c>
      <c r="R38" s="172">
        <f t="shared" si="9"/>
        <v>59419.98</v>
      </c>
      <c r="S38" s="172">
        <f t="shared" si="10"/>
        <v>237464.02359600001</v>
      </c>
      <c r="T38" s="119"/>
      <c r="U38" s="119"/>
      <c r="V38" s="119"/>
      <c r="X38" s="125" t="str">
        <f>'Black 12-13'!A36</f>
        <v>NHSAU 54</v>
      </c>
      <c r="Y38" s="153">
        <f>'Black 12-13'!B36</f>
        <v>4446</v>
      </c>
      <c r="Z38" s="152">
        <f>'Black 12-13'!C36</f>
        <v>11538321</v>
      </c>
      <c r="AA38" s="2">
        <f>'Black 12-13'!D36</f>
        <v>56792.7</v>
      </c>
      <c r="AB38" s="160">
        <f t="shared" si="20"/>
        <v>1.2186312029280517</v>
      </c>
      <c r="AC38" s="160">
        <f t="shared" si="21"/>
        <v>1.0257459145277474</v>
      </c>
      <c r="AD38" s="151"/>
      <c r="AE38" s="130"/>
      <c r="AF38" s="130"/>
      <c r="AG38" s="130"/>
      <c r="AI38" s="130"/>
      <c r="AJ38" s="90"/>
      <c r="AK38" s="125"/>
      <c r="AL38" s="90"/>
    </row>
    <row r="39" spans="1:38" ht="18.75" customHeight="1" x14ac:dyDescent="0.2">
      <c r="A39" s="60" t="s">
        <v>184</v>
      </c>
      <c r="B39" s="61">
        <v>3854</v>
      </c>
      <c r="C39" s="62">
        <v>12264895</v>
      </c>
      <c r="D39" s="63">
        <v>53232.67</v>
      </c>
      <c r="E39" s="64">
        <f t="shared" si="0"/>
        <v>60858.408989999996</v>
      </c>
      <c r="F39" s="65">
        <v>125534.07</v>
      </c>
      <c r="G39" s="89">
        <f t="shared" si="1"/>
        <v>239625.14899000002</v>
      </c>
      <c r="H39" s="95">
        <f t="shared" si="2"/>
        <v>3182.3806434872859</v>
      </c>
      <c r="I39" s="66">
        <f t="shared" si="3"/>
        <v>62.175700308770111</v>
      </c>
      <c r="J39" s="62">
        <v>13263296</v>
      </c>
      <c r="K39" s="63">
        <v>53013.49</v>
      </c>
      <c r="L39" s="64">
        <f t="shared" si="25"/>
        <v>65812.474751999995</v>
      </c>
      <c r="M39" s="65">
        <v>125534.07</v>
      </c>
      <c r="N39" s="89">
        <f t="shared" si="5"/>
        <v>244360.03475200001</v>
      </c>
      <c r="O39" s="95">
        <f t="shared" si="7"/>
        <v>3441.4364296834456</v>
      </c>
      <c r="P39" s="66">
        <f t="shared" si="8"/>
        <v>63.404264336274004</v>
      </c>
      <c r="Q39" s="119">
        <f t="shared" si="6"/>
        <v>4.3402466959562231E-3</v>
      </c>
      <c r="R39" s="172">
        <f t="shared" si="9"/>
        <v>54297.32</v>
      </c>
      <c r="S39" s="172">
        <f t="shared" si="10"/>
        <v>240689.79899000001</v>
      </c>
      <c r="T39" s="119"/>
      <c r="U39" s="119"/>
      <c r="V39" s="119"/>
      <c r="X39" s="125" t="str">
        <f>'Black 12-13'!A37</f>
        <v>NHSAU 57</v>
      </c>
      <c r="Y39" s="153">
        <f>'Black 12-13'!B37</f>
        <v>4086</v>
      </c>
      <c r="Z39" s="152">
        <f>'Black 12-13'!C37</f>
        <v>12738292</v>
      </c>
      <c r="AA39" s="2">
        <f>'Black 12-13'!D37</f>
        <v>59267.360000000001</v>
      </c>
      <c r="AB39" s="160">
        <f t="shared" si="20"/>
        <v>0.96283669741594868</v>
      </c>
      <c r="AC39" s="160">
        <f t="shared" si="21"/>
        <v>0.89817852524559894</v>
      </c>
      <c r="AD39" s="151"/>
      <c r="AE39" s="130"/>
      <c r="AF39" s="130"/>
      <c r="AG39" s="130"/>
      <c r="AI39" s="130"/>
      <c r="AJ39" s="90"/>
      <c r="AK39" s="125"/>
      <c r="AL39" s="90"/>
    </row>
    <row r="40" spans="1:38" ht="18.75" customHeight="1" x14ac:dyDescent="0.2">
      <c r="A40" s="60" t="s">
        <v>199</v>
      </c>
      <c r="B40" s="61">
        <v>1135</v>
      </c>
      <c r="C40" s="62">
        <v>3836614</v>
      </c>
      <c r="D40" s="63">
        <v>15375.85</v>
      </c>
      <c r="E40" s="64">
        <f t="shared" si="0"/>
        <v>19037.278667999999</v>
      </c>
      <c r="F40" s="65">
        <v>41526.57</v>
      </c>
      <c r="G40" s="89">
        <f t="shared" si="1"/>
        <v>75939.698667999997</v>
      </c>
      <c r="H40" s="95">
        <f t="shared" si="2"/>
        <v>3380.276651982379</v>
      </c>
      <c r="I40" s="66">
        <f t="shared" si="3"/>
        <v>66.907223496035243</v>
      </c>
      <c r="J40" s="62">
        <v>3836614</v>
      </c>
      <c r="K40" s="63">
        <v>15691.14</v>
      </c>
      <c r="L40" s="64">
        <f t="shared" si="25"/>
        <v>19037.278667999999</v>
      </c>
      <c r="M40" s="65">
        <v>41526.57</v>
      </c>
      <c r="N40" s="89">
        <f t="shared" si="5"/>
        <v>76254.988668000005</v>
      </c>
      <c r="O40" s="95">
        <f t="shared" si="7"/>
        <v>3380.276651982379</v>
      </c>
      <c r="P40" s="66">
        <f t="shared" si="8"/>
        <v>67.185012042290751</v>
      </c>
      <c r="Q40" s="119">
        <f t="shared" si="6"/>
        <v>4.0076614431371E-3</v>
      </c>
      <c r="R40" s="172">
        <f t="shared" si="9"/>
        <v>15683.37</v>
      </c>
      <c r="S40" s="172">
        <f t="shared" si="10"/>
        <v>76247.218668000001</v>
      </c>
      <c r="T40" s="119"/>
      <c r="U40" s="119"/>
      <c r="V40" s="119"/>
      <c r="X40" s="125" t="str">
        <f>'Black 12-13'!A38</f>
        <v>NHSAU 61</v>
      </c>
      <c r="Y40" s="153">
        <f>'Black 12-13'!B38</f>
        <v>1282</v>
      </c>
      <c r="Z40" s="152">
        <f>'Black 12-13'!C38</f>
        <v>3408369</v>
      </c>
      <c r="AA40" s="2">
        <f>'Black 12-13'!D38</f>
        <v>16214.01</v>
      </c>
      <c r="AB40" s="160">
        <f t="shared" si="20"/>
        <v>1.1256451399481688</v>
      </c>
      <c r="AC40" s="160">
        <f t="shared" si="21"/>
        <v>0.94830643375697932</v>
      </c>
      <c r="AD40" s="151"/>
      <c r="AE40" s="130"/>
      <c r="AF40" s="130"/>
      <c r="AG40" s="130"/>
      <c r="AI40" s="130"/>
      <c r="AJ40" s="90"/>
      <c r="AK40" s="125"/>
      <c r="AL40" s="90"/>
    </row>
    <row r="41" spans="1:38" ht="18.75" customHeight="1" x14ac:dyDescent="0.2">
      <c r="A41" s="60" t="s">
        <v>164</v>
      </c>
      <c r="B41" s="61">
        <v>1386</v>
      </c>
      <c r="C41" s="62">
        <v>3424897</v>
      </c>
      <c r="D41" s="63">
        <v>13704.79</v>
      </c>
      <c r="E41" s="64">
        <f t="shared" si="0"/>
        <v>16994.338914</v>
      </c>
      <c r="F41" s="65">
        <v>32777</v>
      </c>
      <c r="G41" s="89">
        <f t="shared" si="1"/>
        <v>63476.128914000001</v>
      </c>
      <c r="H41" s="95">
        <f t="shared" si="2"/>
        <v>2471.0656565656564</v>
      </c>
      <c r="I41" s="66">
        <f t="shared" si="3"/>
        <v>45.798072809523809</v>
      </c>
      <c r="J41" s="62">
        <v>3424897</v>
      </c>
      <c r="K41" s="63">
        <v>13987.16</v>
      </c>
      <c r="L41" s="64">
        <f t="shared" si="25"/>
        <v>16994.338914</v>
      </c>
      <c r="M41" s="65">
        <v>32777</v>
      </c>
      <c r="N41" s="89">
        <f t="shared" si="5"/>
        <v>63758.498913999996</v>
      </c>
      <c r="O41" s="95">
        <f t="shared" si="7"/>
        <v>2471.0656565656564</v>
      </c>
      <c r="P41" s="66">
        <f t="shared" si="8"/>
        <v>46.001802968253962</v>
      </c>
      <c r="Q41" s="119">
        <f t="shared" si="6"/>
        <v>4.0015188777939893E-3</v>
      </c>
      <c r="R41" s="172">
        <f t="shared" si="9"/>
        <v>13978.89</v>
      </c>
      <c r="S41" s="172">
        <f t="shared" si="10"/>
        <v>63750.228913999999</v>
      </c>
      <c r="T41" s="119"/>
      <c r="U41" s="119"/>
      <c r="V41" s="119"/>
      <c r="X41" s="59" t="str">
        <f>'Black 12-13'!A39</f>
        <v>NHSAU 67</v>
      </c>
      <c r="Y41" s="152">
        <f>'Black 12-13'!B39</f>
        <v>1419</v>
      </c>
      <c r="Z41" s="152">
        <f>'Black 12-13'!C39</f>
        <v>3533124</v>
      </c>
      <c r="AA41" s="2">
        <f>'Black 12-13'!D39</f>
        <v>13999.99</v>
      </c>
      <c r="AB41" s="160">
        <f t="shared" si="20"/>
        <v>0.96936790217382696</v>
      </c>
      <c r="AC41" s="160">
        <f t="shared" si="21"/>
        <v>0.97891427065305059</v>
      </c>
      <c r="AD41" s="151"/>
      <c r="AE41" s="130"/>
      <c r="AF41" s="130"/>
      <c r="AG41" s="130"/>
      <c r="AI41" s="130"/>
      <c r="AJ41" s="90"/>
      <c r="AK41" s="125"/>
      <c r="AL41" s="90"/>
    </row>
    <row r="42" spans="1:38" ht="18.75" customHeight="1" x14ac:dyDescent="0.2">
      <c r="A42" s="60" t="s">
        <v>119</v>
      </c>
      <c r="B42" s="61">
        <v>338</v>
      </c>
      <c r="C42" s="62">
        <v>966739</v>
      </c>
      <c r="D42" s="63">
        <v>4118.4799999999996</v>
      </c>
      <c r="E42" s="64">
        <f t="shared" si="0"/>
        <v>4796.9589180000003</v>
      </c>
      <c r="F42" s="65">
        <v>14796.74</v>
      </c>
      <c r="G42" s="89">
        <f t="shared" si="1"/>
        <v>23712.178917999998</v>
      </c>
      <c r="H42" s="95">
        <f t="shared" si="2"/>
        <v>2860.1745562130177</v>
      </c>
      <c r="I42" s="66">
        <f t="shared" si="3"/>
        <v>70.154375497041414</v>
      </c>
      <c r="J42" s="62">
        <v>966739</v>
      </c>
      <c r="K42" s="63">
        <v>4202.09</v>
      </c>
      <c r="L42" s="64">
        <f t="shared" si="25"/>
        <v>4796.9589180000003</v>
      </c>
      <c r="M42" s="65">
        <v>14796.74</v>
      </c>
      <c r="N42" s="89">
        <f t="shared" si="5"/>
        <v>23795.788917999998</v>
      </c>
      <c r="O42" s="95">
        <f t="shared" si="7"/>
        <v>2860.1745562130177</v>
      </c>
      <c r="P42" s="66">
        <f t="shared" si="8"/>
        <v>70.401742360946741</v>
      </c>
      <c r="Q42" s="119">
        <f t="shared" si="6"/>
        <v>4.2601777729045784E-3</v>
      </c>
      <c r="R42" s="172">
        <f t="shared" si="9"/>
        <v>4200.8500000000004</v>
      </c>
      <c r="S42" s="172">
        <f t="shared" si="10"/>
        <v>23794.548918</v>
      </c>
      <c r="T42" s="119"/>
      <c r="U42" s="119"/>
      <c r="V42" s="119"/>
      <c r="X42" s="59" t="str">
        <f>'Black 12-13'!A40</f>
        <v>NHSAU 68</v>
      </c>
      <c r="Y42" s="152">
        <f>'Black 12-13'!B40</f>
        <v>333</v>
      </c>
      <c r="Z42" s="152">
        <f>'Black 12-13'!C40</f>
        <v>1021241</v>
      </c>
      <c r="AA42" s="2">
        <f>'Black 12-13'!D40</f>
        <v>4823.0200000000004</v>
      </c>
      <c r="AB42" s="160">
        <f t="shared" si="20"/>
        <v>0.94663159822216303</v>
      </c>
      <c r="AC42" s="160">
        <f t="shared" si="21"/>
        <v>0.85392140194318067</v>
      </c>
      <c r="AD42" s="151"/>
      <c r="AE42" s="130"/>
      <c r="AF42" s="130"/>
      <c r="AG42" s="130"/>
      <c r="AI42" s="130"/>
      <c r="AJ42" s="90"/>
      <c r="AK42" s="125"/>
      <c r="AL42" s="90"/>
    </row>
    <row r="43" spans="1:38" ht="18.75" customHeight="1" x14ac:dyDescent="0.2">
      <c r="A43" s="60" t="s">
        <v>218</v>
      </c>
      <c r="B43" s="61">
        <v>423</v>
      </c>
      <c r="C43" s="62">
        <v>1355782</v>
      </c>
      <c r="D43" s="63">
        <v>5644.46</v>
      </c>
      <c r="E43" s="64">
        <f t="shared" si="0"/>
        <v>6727.3902840000001</v>
      </c>
      <c r="F43" s="65">
        <v>17879.78</v>
      </c>
      <c r="G43" s="89">
        <f t="shared" si="1"/>
        <v>30251.630283999999</v>
      </c>
      <c r="H43" s="95">
        <f t="shared" si="2"/>
        <v>3205.1583924349884</v>
      </c>
      <c r="I43" s="66">
        <f t="shared" si="3"/>
        <v>71.516856463356973</v>
      </c>
      <c r="J43" s="62">
        <v>1355782</v>
      </c>
      <c r="K43" s="63">
        <v>5760.1</v>
      </c>
      <c r="L43" s="64">
        <f t="shared" si="25"/>
        <v>6727.3902840000001</v>
      </c>
      <c r="M43" s="65">
        <v>17879.78</v>
      </c>
      <c r="N43" s="89">
        <f t="shared" si="5"/>
        <v>30367.270283999998</v>
      </c>
      <c r="O43" s="95">
        <f t="shared" si="7"/>
        <v>3205.1583924349884</v>
      </c>
      <c r="P43" s="66">
        <f t="shared" si="8"/>
        <v>71.790237078014187</v>
      </c>
      <c r="Q43" s="119">
        <f t="shared" si="6"/>
        <v>4.163250434066834E-3</v>
      </c>
      <c r="R43" s="172">
        <f t="shared" si="9"/>
        <v>5757.35</v>
      </c>
      <c r="S43" s="172">
        <f t="shared" si="10"/>
        <v>30364.520283999998</v>
      </c>
      <c r="T43" s="119"/>
      <c r="U43" s="119"/>
      <c r="V43" s="119"/>
      <c r="X43" s="125" t="str">
        <f>'Black 12-13'!A41</f>
        <v>NHSAU 83</v>
      </c>
      <c r="Y43" s="153">
        <f>'Black 12-13'!B41</f>
        <v>437</v>
      </c>
      <c r="Z43" s="152">
        <f>'Black 12-13'!C41</f>
        <v>1513827</v>
      </c>
      <c r="AA43" s="2">
        <f>'Black 12-13'!D41</f>
        <v>10152.959999999999</v>
      </c>
      <c r="AB43" s="160">
        <f t="shared" si="20"/>
        <v>0.89559903476421021</v>
      </c>
      <c r="AC43" s="160">
        <f t="shared" si="21"/>
        <v>0.55594230648008069</v>
      </c>
      <c r="AD43" s="151"/>
      <c r="AE43" s="130"/>
      <c r="AF43" s="130"/>
      <c r="AG43" s="130"/>
      <c r="AI43" s="130"/>
      <c r="AJ43" s="90"/>
      <c r="AK43" s="125"/>
      <c r="AL43" s="90"/>
    </row>
    <row r="44" spans="1:38" ht="18.75" customHeight="1" x14ac:dyDescent="0.2">
      <c r="A44" s="60" t="s">
        <v>201</v>
      </c>
      <c r="B44" s="61">
        <v>1123</v>
      </c>
      <c r="C44" s="62">
        <v>2591161</v>
      </c>
      <c r="D44" s="71">
        <v>9117.43</v>
      </c>
      <c r="E44" s="64">
        <f t="shared" si="0"/>
        <v>12857.340881999999</v>
      </c>
      <c r="F44" s="65">
        <v>28270.86</v>
      </c>
      <c r="G44" s="89">
        <f t="shared" si="1"/>
        <v>50245.630881999998</v>
      </c>
      <c r="H44" s="95">
        <f t="shared" si="2"/>
        <v>2307.3561887800533</v>
      </c>
      <c r="I44" s="66">
        <f t="shared" si="3"/>
        <v>44.742324917186103</v>
      </c>
      <c r="J44" s="62">
        <v>2591161</v>
      </c>
      <c r="K44" s="71">
        <v>9282.42</v>
      </c>
      <c r="L44" s="64">
        <f t="shared" si="25"/>
        <v>12857.340881999999</v>
      </c>
      <c r="M44" s="65">
        <v>28270.86</v>
      </c>
      <c r="N44" s="89">
        <f t="shared" si="5"/>
        <v>50410.620882000003</v>
      </c>
      <c r="O44" s="95">
        <f t="shared" si="7"/>
        <v>2307.3561887800533</v>
      </c>
      <c r="P44" s="66">
        <f t="shared" si="8"/>
        <v>44.889243884238653</v>
      </c>
      <c r="Q44" s="119">
        <f t="shared" si="6"/>
        <v>3.5186659570748402E-3</v>
      </c>
      <c r="R44" s="172">
        <f t="shared" si="9"/>
        <v>9299.7800000000007</v>
      </c>
      <c r="S44" s="172">
        <f t="shared" si="10"/>
        <v>50427.980882000003</v>
      </c>
      <c r="T44" s="119"/>
      <c r="U44" s="119"/>
      <c r="V44" s="119"/>
      <c r="X44" s="125" t="str">
        <f>'Black 12-13'!A42</f>
        <v>NHSAU 87</v>
      </c>
      <c r="Y44" s="153">
        <f>'Black 12-13'!B42</f>
        <v>1163</v>
      </c>
      <c r="Z44" s="152">
        <f>'Black 12-13'!C42</f>
        <v>2449934</v>
      </c>
      <c r="AA44" s="2">
        <f>'Black 12-13'!D42</f>
        <v>8536.1200000000008</v>
      </c>
      <c r="AB44" s="160">
        <f t="shared" si="20"/>
        <v>1.0576452263612</v>
      </c>
      <c r="AC44" s="160">
        <f t="shared" si="21"/>
        <v>1.0681000267100274</v>
      </c>
      <c r="AD44" s="141"/>
      <c r="AE44" s="141"/>
      <c r="AF44" s="141"/>
      <c r="AG44" s="141"/>
      <c r="AI44" s="90"/>
      <c r="AJ44" s="90"/>
      <c r="AK44" s="90"/>
      <c r="AL44" s="90"/>
    </row>
    <row r="45" spans="1:38" ht="18.75" customHeight="1" x14ac:dyDescent="0.2">
      <c r="A45" s="60" t="s">
        <v>236</v>
      </c>
      <c r="B45" s="61">
        <v>84</v>
      </c>
      <c r="C45" s="73">
        <v>136080</v>
      </c>
      <c r="D45" s="64">
        <v>548.4</v>
      </c>
      <c r="E45" s="64">
        <f t="shared" si="0"/>
        <v>675.22895999999992</v>
      </c>
      <c r="F45" s="65">
        <v>1726.35</v>
      </c>
      <c r="G45" s="89">
        <f t="shared" si="1"/>
        <v>2949.9789599999999</v>
      </c>
      <c r="H45" s="95">
        <f t="shared" si="2"/>
        <v>1620</v>
      </c>
      <c r="I45" s="66">
        <f t="shared" si="3"/>
        <v>35.11879714285714</v>
      </c>
      <c r="J45" s="73">
        <v>136080</v>
      </c>
      <c r="K45" s="64">
        <v>559.29</v>
      </c>
      <c r="L45" s="64">
        <f t="shared" si="25"/>
        <v>675.22895999999992</v>
      </c>
      <c r="M45" s="65">
        <v>1726.35</v>
      </c>
      <c r="N45" s="89">
        <f t="shared" si="5"/>
        <v>2960.8689599999998</v>
      </c>
      <c r="O45" s="95">
        <f t="shared" si="7"/>
        <v>1620</v>
      </c>
      <c r="P45" s="66">
        <f t="shared" si="8"/>
        <v>35.248439999999995</v>
      </c>
      <c r="Q45" s="119">
        <f t="shared" si="6"/>
        <v>4.0299823633156966E-3</v>
      </c>
      <c r="R45" s="172">
        <f t="shared" si="9"/>
        <v>559.37</v>
      </c>
      <c r="S45" s="172">
        <f t="shared" si="10"/>
        <v>2960.9489599999997</v>
      </c>
      <c r="T45" s="119"/>
      <c r="U45" s="119"/>
      <c r="V45" s="119"/>
      <c r="X45" s="59" t="str">
        <f>'Black 12-13'!A43</f>
        <v>NHSAU 89</v>
      </c>
      <c r="Y45" s="152">
        <f>'Black 12-13'!B43</f>
        <v>95</v>
      </c>
      <c r="Z45" s="152">
        <f>'Black 12-13'!C43</f>
        <v>179657</v>
      </c>
      <c r="AA45" s="86">
        <f>'Black 12-13'!D43</f>
        <v>716.83</v>
      </c>
      <c r="AB45" s="160">
        <f t="shared" si="20"/>
        <v>0.75744335038434352</v>
      </c>
      <c r="AC45" s="160">
        <f t="shared" si="21"/>
        <v>0.76503494552404328</v>
      </c>
    </row>
    <row r="46" spans="1:38" ht="18.75" customHeight="1" x14ac:dyDescent="0.2">
      <c r="A46" s="44" t="s">
        <v>263</v>
      </c>
      <c r="B46" s="61">
        <v>744</v>
      </c>
      <c r="C46" s="62">
        <v>1896033</v>
      </c>
      <c r="D46" s="110">
        <v>7541.73</v>
      </c>
      <c r="E46" s="64">
        <f t="shared" si="0"/>
        <v>9408.1157459999995</v>
      </c>
      <c r="F46" s="65">
        <v>21329.37</v>
      </c>
      <c r="G46" s="89">
        <f t="shared" ref="G46" si="26">SUM(D46:F46)</f>
        <v>38279.215746000002</v>
      </c>
      <c r="H46" s="95">
        <f t="shared" ref="H46" si="27">C46/B46</f>
        <v>2548.4314516129034</v>
      </c>
      <c r="I46" s="66">
        <f t="shared" ref="I46" si="28">G46/B46</f>
        <v>51.4505587983871</v>
      </c>
      <c r="J46" s="62">
        <v>1783153</v>
      </c>
      <c r="K46" s="110">
        <v>6954.3</v>
      </c>
      <c r="L46" s="64">
        <f t="shared" si="25"/>
        <v>8848.0051860000003</v>
      </c>
      <c r="M46" s="65">
        <v>21329.37</v>
      </c>
      <c r="N46" s="89">
        <f t="shared" ref="N46" si="29">SUM(K46:M46)</f>
        <v>37131.675186</v>
      </c>
      <c r="O46" s="95">
        <f t="shared" si="7"/>
        <v>2396.7110215053763</v>
      </c>
      <c r="P46" s="66">
        <f t="shared" si="8"/>
        <v>49.908165572580643</v>
      </c>
      <c r="Q46" s="119">
        <f t="shared" ref="Q46" si="30">D46/C46</f>
        <v>3.9776364651881056E-3</v>
      </c>
      <c r="R46" s="172">
        <f t="shared" si="9"/>
        <v>7692.56</v>
      </c>
      <c r="S46" s="172">
        <f t="shared" si="10"/>
        <v>38430.045746000003</v>
      </c>
      <c r="T46" s="119"/>
      <c r="U46" s="119"/>
      <c r="V46" s="119"/>
      <c r="AA46" s="86"/>
      <c r="AB46" s="160"/>
      <c r="AC46" s="160"/>
      <c r="AD46" s="150"/>
      <c r="AE46" s="151"/>
      <c r="AF46" s="146"/>
      <c r="AG46" s="147"/>
    </row>
    <row r="47" spans="1:38" ht="18.75" customHeight="1" x14ac:dyDescent="0.2">
      <c r="A47" s="60" t="s">
        <v>70</v>
      </c>
      <c r="B47" s="61">
        <v>171</v>
      </c>
      <c r="C47" s="62">
        <v>294993</v>
      </c>
      <c r="D47" s="110">
        <v>1195.6099999999999</v>
      </c>
      <c r="E47" s="64">
        <f t="shared" si="0"/>
        <v>1463.7552660000001</v>
      </c>
      <c r="F47" s="65">
        <v>4983.7700000000004</v>
      </c>
      <c r="G47" s="89">
        <f t="shared" si="1"/>
        <v>7643.1352660000002</v>
      </c>
      <c r="H47" s="95">
        <f t="shared" si="2"/>
        <v>1725.1052631578948</v>
      </c>
      <c r="I47" s="66">
        <f t="shared" si="3"/>
        <v>44.696697461988308</v>
      </c>
      <c r="J47" s="62">
        <v>294993</v>
      </c>
      <c r="K47" s="110">
        <v>1219.32</v>
      </c>
      <c r="L47" s="64">
        <f t="shared" si="25"/>
        <v>1463.7552660000001</v>
      </c>
      <c r="M47" s="65">
        <v>4983.7700000000004</v>
      </c>
      <c r="N47" s="89">
        <f t="shared" si="5"/>
        <v>7666.8452660000003</v>
      </c>
      <c r="O47" s="95">
        <f t="shared" si="7"/>
        <v>1725.1052631578948</v>
      </c>
      <c r="P47" s="66">
        <f t="shared" si="8"/>
        <v>44.835352432748543</v>
      </c>
      <c r="Q47" s="119">
        <f t="shared" si="6"/>
        <v>4.053011427389802E-3</v>
      </c>
      <c r="R47" s="172">
        <f t="shared" si="9"/>
        <v>1219.52</v>
      </c>
      <c r="S47" s="172">
        <f t="shared" si="10"/>
        <v>7667.045266000001</v>
      </c>
      <c r="T47" s="119"/>
      <c r="U47" s="119"/>
      <c r="V47" s="119"/>
      <c r="X47" s="59" t="str">
        <f>'Black 12-13'!A44</f>
        <v>Region 3</v>
      </c>
      <c r="Y47" s="152">
        <f>'Black 12-13'!B44</f>
        <v>289</v>
      </c>
      <c r="Z47" s="152">
        <f>'Black 12-13'!C44</f>
        <v>311753</v>
      </c>
      <c r="AA47" s="86">
        <f>'Black 12-13'!D44</f>
        <v>1244.9100000000001</v>
      </c>
      <c r="AB47" s="160">
        <f t="shared" ref="AB47:AB66" si="31">C47/Z47</f>
        <v>0.94623949087899717</v>
      </c>
      <c r="AC47" s="160">
        <f t="shared" ref="AC47:AC66" si="32">D47/AA47</f>
        <v>0.96039874368428224</v>
      </c>
      <c r="AD47" s="150"/>
      <c r="AE47" s="151"/>
      <c r="AF47" s="146"/>
      <c r="AG47" s="147"/>
    </row>
    <row r="48" spans="1:38" ht="18.75" customHeight="1" x14ac:dyDescent="0.2">
      <c r="A48" s="60" t="s">
        <v>190</v>
      </c>
      <c r="B48" s="61">
        <v>521</v>
      </c>
      <c r="C48" s="75">
        <v>470928</v>
      </c>
      <c r="D48" s="74">
        <v>2161.56</v>
      </c>
      <c r="E48" s="64">
        <f t="shared" si="0"/>
        <v>2336.7447360000001</v>
      </c>
      <c r="F48" s="65">
        <v>0</v>
      </c>
      <c r="G48" s="89">
        <f t="shared" si="1"/>
        <v>4498.304736</v>
      </c>
      <c r="H48" s="95">
        <f t="shared" si="2"/>
        <v>903.8925143953935</v>
      </c>
      <c r="I48" s="66">
        <f t="shared" si="3"/>
        <v>8.6339822188099813</v>
      </c>
      <c r="J48" s="75">
        <v>470928</v>
      </c>
      <c r="K48" s="74">
        <v>2203.94</v>
      </c>
      <c r="L48" s="64">
        <f t="shared" si="25"/>
        <v>2336.7447360000001</v>
      </c>
      <c r="M48" s="65">
        <v>0</v>
      </c>
      <c r="N48" s="89">
        <f t="shared" si="5"/>
        <v>4540.6847360000002</v>
      </c>
      <c r="O48" s="95">
        <f t="shared" si="7"/>
        <v>903.8925143953935</v>
      </c>
      <c r="P48" s="66">
        <f t="shared" si="8"/>
        <v>8.7153257888675633</v>
      </c>
      <c r="Q48" s="119">
        <f t="shared" si="6"/>
        <v>4.590001019264091E-3</v>
      </c>
      <c r="R48" s="172">
        <f t="shared" si="9"/>
        <v>2204.79</v>
      </c>
      <c r="S48" s="172">
        <f t="shared" si="10"/>
        <v>4541.5347359999996</v>
      </c>
      <c r="T48" s="119"/>
      <c r="U48" s="119"/>
      <c r="V48" s="119"/>
      <c r="X48" s="59" t="str">
        <f>'Black 12-13'!A45</f>
        <v>Region 4</v>
      </c>
      <c r="Y48" s="152">
        <f>'Black 12-13'!B45</f>
        <v>387</v>
      </c>
      <c r="Z48" s="152">
        <f>'Black 12-13'!C45</f>
        <v>436793</v>
      </c>
      <c r="AA48" s="86">
        <f>'Black 12-13'!D45</f>
        <v>1983.04</v>
      </c>
      <c r="AB48" s="160">
        <f t="shared" si="31"/>
        <v>1.0781491461630566</v>
      </c>
      <c r="AC48" s="160">
        <f t="shared" si="32"/>
        <v>1.0900233984185896</v>
      </c>
      <c r="AD48" s="150"/>
      <c r="AE48" s="151"/>
      <c r="AF48" s="146"/>
      <c r="AG48" s="147"/>
      <c r="AH48" s="130"/>
      <c r="AI48" s="130"/>
    </row>
    <row r="49" spans="1:35" ht="18.75" customHeight="1" x14ac:dyDescent="0.2">
      <c r="A49" s="60" t="s">
        <v>220</v>
      </c>
      <c r="B49" s="61">
        <v>2277</v>
      </c>
      <c r="C49" s="62">
        <v>5081900</v>
      </c>
      <c r="D49" s="63">
        <v>22250.82</v>
      </c>
      <c r="E49" s="64">
        <f t="shared" si="0"/>
        <v>25216.3878</v>
      </c>
      <c r="F49" s="65">
        <v>55221.73</v>
      </c>
      <c r="G49" s="89">
        <f t="shared" si="1"/>
        <v>102688.93780000001</v>
      </c>
      <c r="H49" s="95">
        <f t="shared" si="2"/>
        <v>2231.8401405357927</v>
      </c>
      <c r="I49" s="66">
        <f t="shared" si="3"/>
        <v>45.098347738252095</v>
      </c>
      <c r="J49" s="62">
        <v>4808352</v>
      </c>
      <c r="K49" s="63">
        <v>21503.74</v>
      </c>
      <c r="L49" s="64">
        <f t="shared" si="25"/>
        <v>23859.042623999998</v>
      </c>
      <c r="M49" s="65">
        <v>55221.73</v>
      </c>
      <c r="N49" s="89">
        <f t="shared" si="5"/>
        <v>100584.512624</v>
      </c>
      <c r="O49" s="95">
        <f t="shared" si="7"/>
        <v>2111.7048748353095</v>
      </c>
      <c r="P49" s="66">
        <f t="shared" si="8"/>
        <v>44.174138174791388</v>
      </c>
      <c r="Q49" s="119">
        <f t="shared" si="6"/>
        <v>4.3784450697573743E-3</v>
      </c>
      <c r="R49" s="172">
        <f t="shared" si="9"/>
        <v>22695.84</v>
      </c>
      <c r="S49" s="172">
        <f t="shared" si="10"/>
        <v>103133.9578</v>
      </c>
      <c r="T49" s="119"/>
      <c r="U49" s="119"/>
      <c r="V49" s="119"/>
      <c r="X49" s="59" t="str">
        <f>'Black 12-13'!A46</f>
        <v>RSU 01</v>
      </c>
      <c r="Y49" s="152">
        <f>'Black 12-13'!B46</f>
        <v>2561</v>
      </c>
      <c r="Z49" s="152">
        <f>'Black 12-13'!C46</f>
        <v>4693036</v>
      </c>
      <c r="AA49" s="86">
        <f>'Black 12-13'!D46</f>
        <v>19934.12</v>
      </c>
      <c r="AB49" s="160">
        <f t="shared" si="31"/>
        <v>1.0828597948108645</v>
      </c>
      <c r="AC49" s="160">
        <f t="shared" si="32"/>
        <v>1.1162178215040344</v>
      </c>
      <c r="AD49" s="150"/>
      <c r="AE49" s="151"/>
      <c r="AF49" s="146"/>
      <c r="AG49" s="147"/>
      <c r="AH49" s="130"/>
      <c r="AI49" s="130"/>
    </row>
    <row r="50" spans="1:35" ht="18.75" customHeight="1" x14ac:dyDescent="0.2">
      <c r="A50" s="44" t="s">
        <v>265</v>
      </c>
      <c r="B50" s="61">
        <v>932</v>
      </c>
      <c r="C50" s="62">
        <v>2614878</v>
      </c>
      <c r="D50" s="63">
        <v>12713.13</v>
      </c>
      <c r="E50" s="64">
        <f t="shared" si="0"/>
        <v>12975.024636</v>
      </c>
      <c r="F50" s="65">
        <v>36164.699999999997</v>
      </c>
      <c r="G50" s="89">
        <f t="shared" si="1"/>
        <v>61852.854635999996</v>
      </c>
      <c r="H50" s="95">
        <f t="shared" si="2"/>
        <v>2805.6630901287554</v>
      </c>
      <c r="I50" s="66">
        <f t="shared" si="3"/>
        <v>66.365723858369094</v>
      </c>
      <c r="J50" s="62">
        <v>2775276</v>
      </c>
      <c r="K50" s="63">
        <v>11130.64</v>
      </c>
      <c r="L50" s="64">
        <f t="shared" si="25"/>
        <v>13770.919512</v>
      </c>
      <c r="M50" s="65">
        <v>36164.699999999997</v>
      </c>
      <c r="N50" s="89">
        <f t="shared" si="5"/>
        <v>61066.259511999997</v>
      </c>
      <c r="O50" s="95">
        <f t="shared" si="7"/>
        <v>2977.763948497854</v>
      </c>
      <c r="P50" s="66">
        <f t="shared" si="8"/>
        <v>65.521737673819743</v>
      </c>
      <c r="Q50" s="119">
        <f t="shared" si="6"/>
        <v>4.8618444149210781E-3</v>
      </c>
      <c r="R50" s="172">
        <f t="shared" si="9"/>
        <v>12967.39</v>
      </c>
      <c r="S50" s="172">
        <f t="shared" si="10"/>
        <v>62107.114635999998</v>
      </c>
      <c r="T50" s="119"/>
      <c r="U50" s="119"/>
      <c r="V50" s="119"/>
      <c r="X50" s="59" t="str">
        <f>'Black 12-13'!A47</f>
        <v>RSU 12</v>
      </c>
      <c r="Y50" s="152">
        <f>'Black 12-13'!B47</f>
        <v>1476</v>
      </c>
      <c r="Z50" s="152">
        <f>'Black 12-13'!C47</f>
        <v>4658575</v>
      </c>
      <c r="AA50" s="86">
        <f>'Black 12-13'!D47</f>
        <v>24084.6</v>
      </c>
      <c r="AB50" s="160">
        <f t="shared" si="31"/>
        <v>0.56130426149627299</v>
      </c>
      <c r="AC50" s="160">
        <f t="shared" si="32"/>
        <v>0.52785306793552722</v>
      </c>
      <c r="AD50" s="150"/>
      <c r="AE50" s="151"/>
      <c r="AF50" s="1"/>
      <c r="AG50" s="147"/>
      <c r="AH50" s="130"/>
      <c r="AI50" s="130"/>
    </row>
    <row r="51" spans="1:35" ht="18.75" customHeight="1" x14ac:dyDescent="0.2">
      <c r="A51" s="60" t="s">
        <v>224</v>
      </c>
      <c r="B51" s="61">
        <v>3263</v>
      </c>
      <c r="C51" s="62">
        <v>7857718</v>
      </c>
      <c r="D51" s="63">
        <v>40087.53</v>
      </c>
      <c r="E51" s="64">
        <f t="shared" si="0"/>
        <v>38989.996715999994</v>
      </c>
      <c r="F51" s="65">
        <v>71088.17</v>
      </c>
      <c r="G51" s="89">
        <f t="shared" si="1"/>
        <v>150165.69671599998</v>
      </c>
      <c r="H51" s="95">
        <f t="shared" si="2"/>
        <v>2408.1268771069567</v>
      </c>
      <c r="I51" s="66">
        <f t="shared" si="3"/>
        <v>46.020746771682497</v>
      </c>
      <c r="J51" s="62">
        <v>7687853</v>
      </c>
      <c r="K51" s="63">
        <v>40246.99</v>
      </c>
      <c r="L51" s="64">
        <f t="shared" si="25"/>
        <v>38147.126585999998</v>
      </c>
      <c r="M51" s="65">
        <v>71088.17</v>
      </c>
      <c r="N51" s="89">
        <f t="shared" si="5"/>
        <v>149482.286586</v>
      </c>
      <c r="O51" s="95">
        <f t="shared" si="7"/>
        <v>2356.0689549494332</v>
      </c>
      <c r="P51" s="66">
        <f t="shared" si="8"/>
        <v>45.81130450076617</v>
      </c>
      <c r="Q51" s="119">
        <f t="shared" si="6"/>
        <v>5.1016758300565122E-3</v>
      </c>
      <c r="R51" s="172">
        <f t="shared" si="9"/>
        <v>40889.279999999999</v>
      </c>
      <c r="S51" s="172">
        <f t="shared" si="10"/>
        <v>150967.44671599998</v>
      </c>
      <c r="T51" s="119"/>
      <c r="U51" s="119"/>
      <c r="V51" s="119"/>
      <c r="W51" s="125"/>
      <c r="X51" s="125" t="str">
        <f>'Black 12-13'!A48</f>
        <v>RSU 14</v>
      </c>
      <c r="Y51" s="153">
        <f>'Black 12-13'!B48</f>
        <v>3568</v>
      </c>
      <c r="Z51" s="152">
        <f>'Black 12-13'!C48</f>
        <v>7401850</v>
      </c>
      <c r="AA51" s="86">
        <f>'Black 12-13'!D48</f>
        <v>34852.31</v>
      </c>
      <c r="AB51" s="160">
        <f t="shared" si="31"/>
        <v>1.0615883866871121</v>
      </c>
      <c r="AC51" s="160">
        <f t="shared" si="32"/>
        <v>1.1502115641689175</v>
      </c>
      <c r="AD51" s="150"/>
      <c r="AE51" s="151"/>
      <c r="AF51" s="146"/>
      <c r="AG51" s="147"/>
      <c r="AH51" s="130"/>
      <c r="AI51" s="130"/>
    </row>
    <row r="52" spans="1:35" ht="18.75" customHeight="1" x14ac:dyDescent="0.2">
      <c r="A52" s="60" t="s">
        <v>226</v>
      </c>
      <c r="B52" s="61">
        <v>2282</v>
      </c>
      <c r="C52" s="62">
        <v>4475210</v>
      </c>
      <c r="D52" s="63">
        <v>18692.23</v>
      </c>
      <c r="E52" s="64">
        <f t="shared" si="0"/>
        <v>22205.992019999998</v>
      </c>
      <c r="F52" s="65">
        <v>70759.72</v>
      </c>
      <c r="G52" s="89">
        <f t="shared" si="1"/>
        <v>111657.94202</v>
      </c>
      <c r="H52" s="95">
        <f t="shared" si="2"/>
        <v>1961.0911481156879</v>
      </c>
      <c r="I52" s="66">
        <f t="shared" si="3"/>
        <v>48.929860657318144</v>
      </c>
      <c r="J52" s="62">
        <v>4456034</v>
      </c>
      <c r="K52" s="63">
        <v>18962.240000000002</v>
      </c>
      <c r="L52" s="64">
        <f t="shared" si="25"/>
        <v>22110.840708</v>
      </c>
      <c r="M52" s="65">
        <v>70759.72</v>
      </c>
      <c r="N52" s="89">
        <f t="shared" si="5"/>
        <v>111832.800708</v>
      </c>
      <c r="O52" s="95">
        <f t="shared" si="7"/>
        <v>1952.6879929886065</v>
      </c>
      <c r="P52" s="66">
        <f t="shared" si="8"/>
        <v>49.006485849255036</v>
      </c>
      <c r="Q52" s="119">
        <f t="shared" si="6"/>
        <v>4.1768386288017767E-3</v>
      </c>
      <c r="R52" s="172">
        <f t="shared" si="9"/>
        <v>19066.07</v>
      </c>
      <c r="S52" s="172">
        <f t="shared" si="10"/>
        <v>112031.78202</v>
      </c>
      <c r="T52" s="119"/>
      <c r="U52" s="119"/>
      <c r="V52" s="119"/>
      <c r="W52" s="125"/>
      <c r="X52" s="125" t="str">
        <f>'Black 12-13'!A50</f>
        <v>RSU 20</v>
      </c>
      <c r="Y52" s="153">
        <f>'Black 12-13'!B50</f>
        <v>2789</v>
      </c>
      <c r="Z52" s="152">
        <f>'Black 12-13'!C50</f>
        <v>5271819</v>
      </c>
      <c r="AA52" s="86">
        <f>'Black 12-13'!D50</f>
        <v>21892.41</v>
      </c>
      <c r="AB52" s="160">
        <f t="shared" si="31"/>
        <v>0.84889295326717396</v>
      </c>
      <c r="AC52" s="160">
        <f t="shared" si="32"/>
        <v>0.85382239780819014</v>
      </c>
      <c r="AD52" s="150"/>
      <c r="AE52" s="151"/>
      <c r="AF52" s="146"/>
      <c r="AG52" s="147"/>
      <c r="AH52" s="130"/>
      <c r="AI52" s="130"/>
    </row>
    <row r="53" spans="1:35" ht="18.75" customHeight="1" x14ac:dyDescent="0.2">
      <c r="A53" s="60" t="s">
        <v>228</v>
      </c>
      <c r="B53" s="61">
        <v>2803</v>
      </c>
      <c r="C53" s="62">
        <v>6474391</v>
      </c>
      <c r="D53" s="63">
        <v>33976.879999999997</v>
      </c>
      <c r="E53" s="64">
        <f t="shared" si="0"/>
        <v>32125.928141999997</v>
      </c>
      <c r="F53" s="65">
        <v>62796.69</v>
      </c>
      <c r="G53" s="89">
        <f t="shared" si="1"/>
        <v>128899.498142</v>
      </c>
      <c r="H53" s="95">
        <f t="shared" si="2"/>
        <v>2309.8077060292544</v>
      </c>
      <c r="I53" s="66">
        <f t="shared" si="3"/>
        <v>45.986264053514091</v>
      </c>
      <c r="J53" s="62"/>
      <c r="K53" s="63"/>
      <c r="L53" s="64"/>
      <c r="M53" s="181">
        <v>33314.639999999999</v>
      </c>
      <c r="N53" s="89"/>
      <c r="O53" s="95"/>
      <c r="P53" s="66"/>
      <c r="Q53" s="119">
        <f t="shared" si="6"/>
        <v>5.2478881797531221E-3</v>
      </c>
      <c r="R53" s="172">
        <f t="shared" si="9"/>
        <v>34656.42</v>
      </c>
      <c r="S53" s="172">
        <f t="shared" si="10"/>
        <v>129579.038142</v>
      </c>
      <c r="T53" s="119"/>
      <c r="U53" s="119"/>
      <c r="V53" s="119"/>
      <c r="X53" s="59" t="str">
        <f>'Black 12-13'!A51</f>
        <v>RSU 23</v>
      </c>
      <c r="Y53" s="152">
        <f>'Black 12-13'!B51</f>
        <v>2158</v>
      </c>
      <c r="Z53" s="152">
        <f>'Black 12-13'!C51</f>
        <v>7381599</v>
      </c>
      <c r="AA53" s="86">
        <f>'Black 12-13'!D51</f>
        <v>41308.339999999997</v>
      </c>
      <c r="AB53" s="160">
        <f t="shared" si="31"/>
        <v>0.87709871533254513</v>
      </c>
      <c r="AC53" s="160">
        <f t="shared" si="32"/>
        <v>0.82251864877649405</v>
      </c>
      <c r="AD53" s="150"/>
      <c r="AE53" s="151"/>
      <c r="AF53" s="146"/>
      <c r="AG53" s="147"/>
      <c r="AH53" s="130"/>
      <c r="AI53" s="130"/>
    </row>
    <row r="54" spans="1:35" s="105" customFormat="1" ht="18.75" customHeight="1" x14ac:dyDescent="0.2">
      <c r="A54" s="60" t="s">
        <v>231</v>
      </c>
      <c r="B54" s="61">
        <v>1496</v>
      </c>
      <c r="C54" s="62">
        <v>3602709</v>
      </c>
      <c r="D54" s="63">
        <v>13121.65</v>
      </c>
      <c r="E54" s="64">
        <f t="shared" si="0"/>
        <v>17876.642057999998</v>
      </c>
      <c r="F54" s="65">
        <v>28204.63</v>
      </c>
      <c r="G54" s="106">
        <f t="shared" si="1"/>
        <v>59202.922057999996</v>
      </c>
      <c r="H54" s="107">
        <f t="shared" si="2"/>
        <v>2408.2279411764707</v>
      </c>
      <c r="I54" s="108">
        <f t="shared" si="3"/>
        <v>39.574145760695188</v>
      </c>
      <c r="J54" s="62">
        <v>3339642</v>
      </c>
      <c r="K54" s="63">
        <v>12432.59</v>
      </c>
      <c r="L54" s="64">
        <f t="shared" si="25"/>
        <v>16571.303604000001</v>
      </c>
      <c r="M54" s="65">
        <v>28204.63</v>
      </c>
      <c r="N54" s="106">
        <f t="shared" si="5"/>
        <v>57208.523604000002</v>
      </c>
      <c r="O54" s="95">
        <f t="shared" si="7"/>
        <v>2232.3810160427806</v>
      </c>
      <c r="P54" s="66">
        <f t="shared" si="8"/>
        <v>38.240991713903746</v>
      </c>
      <c r="Q54" s="121">
        <f t="shared" si="6"/>
        <v>3.6421620508345245E-3</v>
      </c>
      <c r="R54" s="172">
        <f t="shared" si="9"/>
        <v>13384.08</v>
      </c>
      <c r="S54" s="172">
        <f t="shared" si="10"/>
        <v>59465.352058000004</v>
      </c>
      <c r="T54" s="121"/>
      <c r="U54" s="121"/>
      <c r="V54" s="121"/>
      <c r="X54" s="105" t="str">
        <f>'Black 12-13'!A53</f>
        <v>RSU 34</v>
      </c>
      <c r="Y54" s="155">
        <f>'Black 12-13'!B53</f>
        <v>1632</v>
      </c>
      <c r="Z54" s="155">
        <f>'Black 12-13'!C53</f>
        <v>3974714</v>
      </c>
      <c r="AA54" s="162">
        <f>'Black 12-13'!D53</f>
        <v>14764.66</v>
      </c>
      <c r="AB54" s="160">
        <f t="shared" si="31"/>
        <v>0.90640710249844392</v>
      </c>
      <c r="AC54" s="160">
        <f t="shared" si="32"/>
        <v>0.88872009243694061</v>
      </c>
      <c r="AD54" s="150"/>
      <c r="AE54" s="151"/>
      <c r="AF54" s="146"/>
      <c r="AG54" s="147"/>
      <c r="AH54" s="130"/>
      <c r="AI54" s="130"/>
    </row>
    <row r="55" spans="1:35" s="105" customFormat="1" ht="18.75" customHeight="1" x14ac:dyDescent="0.2">
      <c r="A55" s="60" t="s">
        <v>233</v>
      </c>
      <c r="B55" s="61">
        <v>3156</v>
      </c>
      <c r="C55" s="62">
        <v>7755313</v>
      </c>
      <c r="D55" s="63">
        <v>23846.46</v>
      </c>
      <c r="E55" s="64">
        <f t="shared" si="0"/>
        <v>38481.863105999997</v>
      </c>
      <c r="F55" s="65">
        <v>78602.23</v>
      </c>
      <c r="G55" s="106">
        <f t="shared" si="1"/>
        <v>140930.55310600001</v>
      </c>
      <c r="H55" s="107">
        <f t="shared" si="2"/>
        <v>2457.3235107731307</v>
      </c>
      <c r="I55" s="108">
        <f t="shared" si="3"/>
        <v>44.6548013643853</v>
      </c>
      <c r="J55" s="62">
        <v>7755313</v>
      </c>
      <c r="K55" s="63">
        <v>24323.62</v>
      </c>
      <c r="L55" s="64">
        <f t="shared" si="25"/>
        <v>38481.863105999997</v>
      </c>
      <c r="M55" s="65">
        <v>78602.23</v>
      </c>
      <c r="N55" s="106">
        <f t="shared" si="5"/>
        <v>141407.71310599998</v>
      </c>
      <c r="O55" s="95">
        <f t="shared" si="7"/>
        <v>2457.3235107731307</v>
      </c>
      <c r="P55" s="66">
        <f t="shared" si="8"/>
        <v>44.805992745880857</v>
      </c>
      <c r="Q55" s="121">
        <f t="shared" si="6"/>
        <v>3.0748546190205346E-3</v>
      </c>
      <c r="R55" s="172">
        <f t="shared" si="9"/>
        <v>24323.39</v>
      </c>
      <c r="S55" s="172">
        <f t="shared" si="10"/>
        <v>141407.483106</v>
      </c>
      <c r="T55" s="121"/>
      <c r="U55" s="121"/>
      <c r="V55" s="121"/>
      <c r="X55" s="127" t="str">
        <f>'Black 12-13'!A54</f>
        <v>RSU 57</v>
      </c>
      <c r="Y55" s="154">
        <f>'Black 12-13'!B54</f>
        <v>3656</v>
      </c>
      <c r="Z55" s="155">
        <f>'Black 12-13'!C54</f>
        <v>7370122</v>
      </c>
      <c r="AA55" s="162">
        <f>'Black 12-13'!D54</f>
        <v>22416.76</v>
      </c>
      <c r="AB55" s="160">
        <f t="shared" si="31"/>
        <v>1.0522638566905678</v>
      </c>
      <c r="AC55" s="160">
        <f t="shared" si="32"/>
        <v>1.0637781731169</v>
      </c>
      <c r="AD55" s="150"/>
      <c r="AE55" s="151"/>
      <c r="AF55" s="146"/>
      <c r="AG55" s="147"/>
      <c r="AH55" s="130"/>
      <c r="AI55" s="130"/>
    </row>
    <row r="56" spans="1:35" ht="18.75" customHeight="1" x14ac:dyDescent="0.2">
      <c r="A56" s="60" t="s">
        <v>234</v>
      </c>
      <c r="B56" s="61">
        <v>1147</v>
      </c>
      <c r="C56" s="62">
        <v>3060240</v>
      </c>
      <c r="D56" s="63">
        <v>11626.89</v>
      </c>
      <c r="E56" s="64">
        <f t="shared" si="0"/>
        <v>15184.910879999998</v>
      </c>
      <c r="F56" s="65">
        <v>31087.759999999998</v>
      </c>
      <c r="G56" s="89">
        <f t="shared" si="1"/>
        <v>57899.56087999999</v>
      </c>
      <c r="H56" s="95">
        <f t="shared" si="2"/>
        <v>2668.0383609415867</v>
      </c>
      <c r="I56" s="66">
        <f t="shared" si="3"/>
        <v>50.479128927637305</v>
      </c>
      <c r="J56" s="62">
        <v>3060240</v>
      </c>
      <c r="K56" s="63">
        <v>11861.67</v>
      </c>
      <c r="L56" s="64">
        <f t="shared" si="25"/>
        <v>15184.910879999998</v>
      </c>
      <c r="M56" s="65">
        <v>31087.759999999998</v>
      </c>
      <c r="N56" s="89">
        <f t="shared" si="5"/>
        <v>58134.340879999996</v>
      </c>
      <c r="O56" s="95">
        <f t="shared" si="7"/>
        <v>2668.0383609415867</v>
      </c>
      <c r="P56" s="66">
        <f t="shared" si="8"/>
        <v>50.68381942458587</v>
      </c>
      <c r="Q56" s="119">
        <f t="shared" si="6"/>
        <v>3.7993392675084304E-3</v>
      </c>
      <c r="R56" s="172">
        <f t="shared" si="9"/>
        <v>11859.43</v>
      </c>
      <c r="S56" s="172">
        <f t="shared" si="10"/>
        <v>58132.100879999998</v>
      </c>
      <c r="T56" s="119"/>
      <c r="U56" s="119"/>
      <c r="V56" s="119"/>
      <c r="X56" s="127" t="str">
        <f>'Black 12-13'!A55</f>
        <v>RSU 64</v>
      </c>
      <c r="Y56" s="154">
        <f>'Black 12-13'!B55</f>
        <v>1322</v>
      </c>
      <c r="Z56" s="152">
        <f>'Black 12-13'!C55</f>
        <v>3509631</v>
      </c>
      <c r="AA56" s="86">
        <f>'Black 12-13'!D55</f>
        <v>16546.349999999999</v>
      </c>
      <c r="AB56" s="160">
        <f t="shared" si="31"/>
        <v>0.87195491491840593</v>
      </c>
      <c r="AC56" s="160">
        <f t="shared" si="32"/>
        <v>0.70268609089013589</v>
      </c>
      <c r="AD56" s="150"/>
      <c r="AE56" s="151"/>
      <c r="AF56" s="146"/>
      <c r="AG56" s="147"/>
      <c r="AH56" s="130"/>
      <c r="AI56" s="130"/>
    </row>
    <row r="57" spans="1:35" ht="18.75" customHeight="1" x14ac:dyDescent="0.2">
      <c r="A57" s="60" t="s">
        <v>235</v>
      </c>
      <c r="B57" s="61">
        <v>1062</v>
      </c>
      <c r="C57" s="62">
        <v>2740562</v>
      </c>
      <c r="D57" s="63">
        <v>10875.34</v>
      </c>
      <c r="E57" s="64">
        <f t="shared" si="0"/>
        <v>13598.668643999999</v>
      </c>
      <c r="F57" s="65">
        <v>28130.01</v>
      </c>
      <c r="G57" s="89">
        <f t="shared" si="1"/>
        <v>52604.018643999996</v>
      </c>
      <c r="H57" s="95">
        <f t="shared" si="2"/>
        <v>2580.5668549905836</v>
      </c>
      <c r="I57" s="66">
        <f t="shared" si="3"/>
        <v>49.53297424105461</v>
      </c>
      <c r="J57" s="62">
        <v>2740562</v>
      </c>
      <c r="K57" s="63">
        <v>11088.57</v>
      </c>
      <c r="L57" s="64">
        <f t="shared" si="25"/>
        <v>13598.668643999999</v>
      </c>
      <c r="M57" s="65">
        <v>28130.01</v>
      </c>
      <c r="N57" s="89">
        <f t="shared" si="5"/>
        <v>52817.248643999992</v>
      </c>
      <c r="O57" s="95">
        <f t="shared" si="7"/>
        <v>2580.5668549905836</v>
      </c>
      <c r="P57" s="66">
        <f t="shared" si="8"/>
        <v>49.733755785310727</v>
      </c>
      <c r="Q57" s="119">
        <f t="shared" si="6"/>
        <v>3.9682882562043845E-3</v>
      </c>
      <c r="R57" s="172">
        <f t="shared" si="9"/>
        <v>11092.85</v>
      </c>
      <c r="S57" s="172">
        <f t="shared" si="10"/>
        <v>52821.528643999998</v>
      </c>
      <c r="T57" s="119"/>
      <c r="U57" s="119"/>
      <c r="V57" s="119"/>
      <c r="X57" s="127" t="str">
        <f>'Black 12-13'!A56</f>
        <v>RSU 67</v>
      </c>
      <c r="Y57" s="154">
        <f>'Black 12-13'!B56</f>
        <v>1310</v>
      </c>
      <c r="Z57" s="152">
        <f>'Black 12-13'!C56</f>
        <v>3086732</v>
      </c>
      <c r="AA57" s="86">
        <f>'Black 12-13'!D56</f>
        <v>12037.9</v>
      </c>
      <c r="AB57" s="160">
        <f t="shared" si="31"/>
        <v>0.8878522657619774</v>
      </c>
      <c r="AC57" s="160">
        <f t="shared" si="32"/>
        <v>0.90342501599116132</v>
      </c>
      <c r="AD57" s="150"/>
      <c r="AE57" s="151"/>
      <c r="AF57" s="146"/>
      <c r="AG57" s="147"/>
      <c r="AH57" s="130"/>
      <c r="AI57" s="130"/>
    </row>
    <row r="58" spans="1:35" ht="18.75" customHeight="1" x14ac:dyDescent="0.2">
      <c r="A58" s="60" t="s">
        <v>186</v>
      </c>
      <c r="B58" s="61">
        <v>1715</v>
      </c>
      <c r="C58" s="109">
        <v>4275035</v>
      </c>
      <c r="D58" s="74">
        <v>18437.43</v>
      </c>
      <c r="E58" s="64">
        <f t="shared" si="0"/>
        <v>21212.723669999999</v>
      </c>
      <c r="F58" s="65">
        <v>58805.22</v>
      </c>
      <c r="G58" s="89">
        <f t="shared" si="1"/>
        <v>98455.373670000001</v>
      </c>
      <c r="H58" s="95">
        <f t="shared" si="2"/>
        <v>2492.7317784256561</v>
      </c>
      <c r="I58" s="66">
        <f t="shared" si="3"/>
        <v>57.408381148688051</v>
      </c>
      <c r="J58" s="109">
        <v>4275035</v>
      </c>
      <c r="K58" s="74">
        <v>18795.77</v>
      </c>
      <c r="L58" s="64">
        <f t="shared" si="25"/>
        <v>21212.723669999999</v>
      </c>
      <c r="M58" s="65">
        <v>58805.22</v>
      </c>
      <c r="N58" s="89">
        <f t="shared" si="5"/>
        <v>98813.713669999997</v>
      </c>
      <c r="O58" s="95">
        <f t="shared" si="7"/>
        <v>2492.7317784256561</v>
      </c>
      <c r="P58" s="66">
        <f t="shared" si="8"/>
        <v>57.617325755102037</v>
      </c>
      <c r="Q58" s="119">
        <f t="shared" si="6"/>
        <v>4.3128138132202424E-3</v>
      </c>
      <c r="R58" s="172">
        <f t="shared" si="9"/>
        <v>18806.18</v>
      </c>
      <c r="S58" s="172">
        <f t="shared" si="10"/>
        <v>98824.123670000001</v>
      </c>
      <c r="T58" s="119"/>
      <c r="U58" s="119"/>
      <c r="V58" s="119"/>
      <c r="X58" s="59" t="str">
        <f>'Black 12-13'!A57</f>
        <v>SD10 Milton</v>
      </c>
      <c r="Y58" s="152">
        <f>'Black 12-13'!B57</f>
        <v>1876</v>
      </c>
      <c r="Z58" s="152">
        <f>'Black 12-13'!C57</f>
        <v>4382467</v>
      </c>
      <c r="AA58" s="86">
        <f>'Black 12-13'!D57</f>
        <v>18346.150000000001</v>
      </c>
      <c r="AB58" s="160">
        <f t="shared" si="31"/>
        <v>0.97548595345954692</v>
      </c>
      <c r="AC58" s="160">
        <f t="shared" si="32"/>
        <v>1.0049754308124592</v>
      </c>
      <c r="AD58" s="133"/>
      <c r="AE58" s="134"/>
      <c r="AF58" s="133"/>
      <c r="AG58" s="134"/>
      <c r="AH58"/>
      <c r="AI58"/>
    </row>
    <row r="59" spans="1:35" s="105" customFormat="1" ht="18.75" customHeight="1" x14ac:dyDescent="0.35">
      <c r="A59" s="158" t="s">
        <v>187</v>
      </c>
      <c r="B59" s="159">
        <v>2359</v>
      </c>
      <c r="C59" s="159">
        <v>5728091</v>
      </c>
      <c r="D59" s="158">
        <v>19376.759999999998</v>
      </c>
      <c r="E59" s="158">
        <f t="shared" si="0"/>
        <v>28422.787541999995</v>
      </c>
      <c r="F59" s="158">
        <v>45316.1</v>
      </c>
      <c r="G59" s="106">
        <f t="shared" si="1"/>
        <v>93115.647541999992</v>
      </c>
      <c r="H59" s="107">
        <f t="shared" si="2"/>
        <v>2428.1860958033067</v>
      </c>
      <c r="I59" s="108">
        <f t="shared" si="3"/>
        <v>39.472508495972868</v>
      </c>
      <c r="J59" s="159">
        <v>5728091</v>
      </c>
      <c r="K59" s="158">
        <v>20157.650000000001</v>
      </c>
      <c r="L59" s="158">
        <f t="shared" si="25"/>
        <v>28422.787541999995</v>
      </c>
      <c r="M59" s="158">
        <v>45316.1</v>
      </c>
      <c r="N59" s="106">
        <f t="shared" si="5"/>
        <v>93896.537542000005</v>
      </c>
      <c r="O59" s="95">
        <f t="shared" si="7"/>
        <v>2428.1860958033067</v>
      </c>
      <c r="P59" s="66">
        <f t="shared" si="8"/>
        <v>39.803534354387452</v>
      </c>
      <c r="Q59" s="121">
        <f t="shared" si="6"/>
        <v>3.3827605043285796E-3</v>
      </c>
      <c r="R59" s="172">
        <f t="shared" si="9"/>
        <v>19764.3</v>
      </c>
      <c r="S59" s="172">
        <f t="shared" si="10"/>
        <v>93503.187542</v>
      </c>
      <c r="T59" s="121"/>
      <c r="U59" s="121"/>
      <c r="V59" s="121"/>
      <c r="X59" s="105" t="str">
        <f>'Black 12-13'!A58</f>
        <v>SD16 South Burlington</v>
      </c>
      <c r="Y59" s="155">
        <f>'Black 12-13'!B58</f>
        <v>2510</v>
      </c>
      <c r="Z59" s="155">
        <f>'Black 12-13'!C58</f>
        <v>5765264</v>
      </c>
      <c r="AA59" s="162">
        <f>'Black 12-13'!D58</f>
        <v>19186.080000000002</v>
      </c>
      <c r="AB59" s="160">
        <f t="shared" si="31"/>
        <v>0.99355224669676878</v>
      </c>
      <c r="AC59" s="160">
        <f t="shared" si="32"/>
        <v>1.0099384553801505</v>
      </c>
      <c r="AD59" s="142"/>
      <c r="AE59" s="143"/>
      <c r="AF59" s="144"/>
      <c r="AG59"/>
    </row>
    <row r="60" spans="1:35" ht="18.75" customHeight="1" x14ac:dyDescent="0.2">
      <c r="A60" s="60" t="s">
        <v>188</v>
      </c>
      <c r="B60" s="61">
        <v>939</v>
      </c>
      <c r="C60" s="73">
        <v>2428607</v>
      </c>
      <c r="D60" s="74">
        <v>10162.42</v>
      </c>
      <c r="E60" s="64">
        <f t="shared" si="0"/>
        <v>12050.747933999999</v>
      </c>
      <c r="F60" s="65">
        <v>29454.560000000001</v>
      </c>
      <c r="G60" s="89">
        <f t="shared" si="1"/>
        <v>51667.727933999995</v>
      </c>
      <c r="H60" s="95">
        <f t="shared" si="2"/>
        <v>2586.3759318423854</v>
      </c>
      <c r="I60" s="66">
        <f t="shared" si="3"/>
        <v>55.024204402555903</v>
      </c>
      <c r="J60" s="73">
        <v>2428607</v>
      </c>
      <c r="K60" s="74">
        <v>10366.93</v>
      </c>
      <c r="L60" s="64">
        <f t="shared" si="25"/>
        <v>12050.747933999999</v>
      </c>
      <c r="M60" s="65">
        <v>29454.560000000001</v>
      </c>
      <c r="N60" s="89">
        <f t="shared" si="5"/>
        <v>51872.237934000004</v>
      </c>
      <c r="O60" s="95">
        <f t="shared" si="7"/>
        <v>2586.3759318423854</v>
      </c>
      <c r="P60" s="66">
        <f t="shared" si="8"/>
        <v>55.241999929712463</v>
      </c>
      <c r="Q60" s="119">
        <f t="shared" si="6"/>
        <v>4.1844645922539132E-3</v>
      </c>
      <c r="R60" s="172">
        <f t="shared" si="9"/>
        <v>10365.67</v>
      </c>
      <c r="S60" s="172">
        <f t="shared" si="10"/>
        <v>51870.977933999995</v>
      </c>
      <c r="T60" s="119"/>
      <c r="U60" s="119"/>
      <c r="V60" s="119"/>
      <c r="W60" s="105"/>
      <c r="X60" s="127" t="str">
        <f>'Black 12-13'!A59</f>
        <v>SU06 Bennington-Rutland</v>
      </c>
      <c r="Y60" s="154">
        <f>'Black 12-13'!B59</f>
        <v>978</v>
      </c>
      <c r="Z60" s="152">
        <f>'Black 12-13'!C59</f>
        <v>2198050</v>
      </c>
      <c r="AA60" s="86">
        <f>'Black 12-13'!D59</f>
        <v>11480.19</v>
      </c>
      <c r="AB60" s="160">
        <f t="shared" si="31"/>
        <v>1.1048916084711449</v>
      </c>
      <c r="AC60" s="160">
        <f t="shared" si="32"/>
        <v>0.8852135722492398</v>
      </c>
      <c r="AD60" s="105"/>
      <c r="AE60" s="105"/>
      <c r="AF60" s="105"/>
      <c r="AG60" s="105"/>
    </row>
    <row r="61" spans="1:35" ht="18.75" customHeight="1" x14ac:dyDescent="0.2">
      <c r="A61" s="60" t="s">
        <v>171</v>
      </c>
      <c r="B61" s="61">
        <v>2959</v>
      </c>
      <c r="C61" s="73">
        <v>6710134</v>
      </c>
      <c r="D61" s="74">
        <v>23574.080000000002</v>
      </c>
      <c r="E61" s="64">
        <f t="shared" si="0"/>
        <v>33295.684907999996</v>
      </c>
      <c r="F61" s="65">
        <v>72433.33</v>
      </c>
      <c r="G61" s="89">
        <f t="shared" si="1"/>
        <v>129303.094908</v>
      </c>
      <c r="H61" s="95">
        <f t="shared" si="2"/>
        <v>2267.7032781345051</v>
      </c>
      <c r="I61" s="66">
        <f t="shared" si="3"/>
        <v>43.698240928692123</v>
      </c>
      <c r="J61" s="73">
        <v>6693113</v>
      </c>
      <c r="K61" s="74">
        <v>23717.84</v>
      </c>
      <c r="L61" s="64">
        <f t="shared" si="25"/>
        <v>33211.226706000001</v>
      </c>
      <c r="M61" s="65">
        <v>72433.33</v>
      </c>
      <c r="N61" s="89">
        <f t="shared" si="5"/>
        <v>129362.396706</v>
      </c>
      <c r="O61" s="95">
        <f t="shared" si="7"/>
        <v>2261.9509969584319</v>
      </c>
      <c r="P61" s="66">
        <f t="shared" si="8"/>
        <v>43.718282090571137</v>
      </c>
      <c r="Q61" s="119">
        <f t="shared" si="6"/>
        <v>3.5132055485032044E-3</v>
      </c>
      <c r="R61" s="172">
        <f t="shared" si="9"/>
        <v>24045.56</v>
      </c>
      <c r="S61" s="172">
        <f t="shared" si="10"/>
        <v>129774.574908</v>
      </c>
      <c r="T61" s="119"/>
      <c r="U61" s="119"/>
      <c r="V61" s="119"/>
      <c r="X61" s="59" t="str">
        <f>'Black 12-13'!A60</f>
        <v>SU13 Chittenden Central</v>
      </c>
      <c r="Y61" s="152">
        <f>'Black 12-13'!B60</f>
        <v>2872</v>
      </c>
      <c r="Z61" s="152">
        <f>'Black 12-13'!C60</f>
        <v>6928072</v>
      </c>
      <c r="AA61" s="86">
        <f>'Black 12-13'!D60</f>
        <v>23829.18</v>
      </c>
      <c r="AB61" s="160">
        <f t="shared" si="31"/>
        <v>0.96854276341238943</v>
      </c>
      <c r="AC61" s="160">
        <f t="shared" si="32"/>
        <v>0.98929463791871985</v>
      </c>
    </row>
    <row r="62" spans="1:35" s="105" customFormat="1" ht="18.75" customHeight="1" x14ac:dyDescent="0.2">
      <c r="A62" s="60" t="s">
        <v>172</v>
      </c>
      <c r="B62" s="61">
        <v>2124</v>
      </c>
      <c r="C62" s="73">
        <v>6912164</v>
      </c>
      <c r="D62" s="74">
        <v>21317.49</v>
      </c>
      <c r="E62" s="64">
        <f t="shared" si="0"/>
        <v>34298.157767999997</v>
      </c>
      <c r="F62" s="65">
        <v>59014</v>
      </c>
      <c r="G62" s="106">
        <f t="shared" si="1"/>
        <v>114629.647768</v>
      </c>
      <c r="H62" s="107">
        <f t="shared" si="2"/>
        <v>3254.3145009416194</v>
      </c>
      <c r="I62" s="108">
        <f t="shared" si="3"/>
        <v>53.968760719397359</v>
      </c>
      <c r="J62" s="73">
        <v>6912164</v>
      </c>
      <c r="K62" s="74">
        <v>21752.05</v>
      </c>
      <c r="L62" s="64">
        <f t="shared" si="25"/>
        <v>34298.157767999997</v>
      </c>
      <c r="M62" s="65">
        <v>59014</v>
      </c>
      <c r="N62" s="106">
        <f t="shared" si="5"/>
        <v>115064.20776799999</v>
      </c>
      <c r="O62" s="95">
        <f t="shared" si="7"/>
        <v>3254.3145009416194</v>
      </c>
      <c r="P62" s="66">
        <f t="shared" si="8"/>
        <v>54.173355822975516</v>
      </c>
      <c r="Q62" s="121">
        <f t="shared" si="6"/>
        <v>3.0840544292641209E-3</v>
      </c>
      <c r="R62" s="172">
        <f t="shared" si="9"/>
        <v>21743.84</v>
      </c>
      <c r="S62" s="172">
        <f t="shared" si="10"/>
        <v>115055.997768</v>
      </c>
      <c r="T62" s="121"/>
      <c r="U62" s="121"/>
      <c r="V62" s="121"/>
      <c r="X62" s="127" t="str">
        <f>'Black 12-13'!A61</f>
        <v>SU21 Franklin Northwest</v>
      </c>
      <c r="Y62" s="154">
        <f>'Black 12-13'!B61</f>
        <v>2566</v>
      </c>
      <c r="Z62" s="155">
        <f>'Black 12-13'!C61</f>
        <v>7046662</v>
      </c>
      <c r="AA62" s="162">
        <f>'Black 12-13'!D61</f>
        <v>21404.52</v>
      </c>
      <c r="AB62" s="160">
        <f t="shared" si="31"/>
        <v>0.98091323239286909</v>
      </c>
      <c r="AC62" s="160">
        <f t="shared" si="32"/>
        <v>0.99593403636241318</v>
      </c>
      <c r="AD62" s="59"/>
      <c r="AE62" s="59"/>
      <c r="AF62" s="59"/>
      <c r="AG62" s="59"/>
    </row>
    <row r="63" spans="1:35" ht="18.75" customHeight="1" x14ac:dyDescent="0.2">
      <c r="A63" s="60" t="s">
        <v>173</v>
      </c>
      <c r="B63" s="61">
        <v>1690</v>
      </c>
      <c r="C63" s="73">
        <v>3768767</v>
      </c>
      <c r="D63" s="74">
        <v>11634.22</v>
      </c>
      <c r="E63" s="64">
        <f t="shared" si="0"/>
        <v>18700.621854000001</v>
      </c>
      <c r="F63" s="65">
        <v>39850.620000000003</v>
      </c>
      <c r="G63" s="89">
        <f t="shared" si="1"/>
        <v>70185.461853999994</v>
      </c>
      <c r="H63" s="95">
        <f t="shared" si="2"/>
        <v>2230.039644970414</v>
      </c>
      <c r="I63" s="66">
        <f t="shared" si="3"/>
        <v>41.5298590852071</v>
      </c>
      <c r="J63" s="73">
        <v>3866383</v>
      </c>
      <c r="K63" s="74">
        <v>12911.57</v>
      </c>
      <c r="L63" s="64">
        <f t="shared" si="25"/>
        <v>19184.992445999997</v>
      </c>
      <c r="M63" s="65">
        <v>39850.620000000003</v>
      </c>
      <c r="N63" s="89">
        <f t="shared" si="5"/>
        <v>71947.182445999992</v>
      </c>
      <c r="O63" s="95">
        <f t="shared" si="7"/>
        <v>2287.8005917159762</v>
      </c>
      <c r="P63" s="66">
        <f t="shared" si="8"/>
        <v>42.572297305325442</v>
      </c>
      <c r="Q63" s="119">
        <f t="shared" si="6"/>
        <v>3.0870096241025248E-3</v>
      </c>
      <c r="R63" s="172">
        <f t="shared" si="9"/>
        <v>11866.9</v>
      </c>
      <c r="S63" s="172">
        <f t="shared" si="10"/>
        <v>70418.141854000001</v>
      </c>
      <c r="T63" s="119"/>
      <c r="U63" s="119"/>
      <c r="V63" s="119"/>
      <c r="X63" s="127" t="str">
        <f>'Black 12-13'!A62</f>
        <v>SU22 Franklin West</v>
      </c>
      <c r="Y63" s="153">
        <f>'Black 12-13'!B62</f>
        <v>1774</v>
      </c>
      <c r="Z63" s="152">
        <f>'Black 12-13'!C62</f>
        <v>3774710</v>
      </c>
      <c r="AA63" s="86">
        <f>'Black 12-13'!D62</f>
        <v>11331.55</v>
      </c>
      <c r="AB63" s="160">
        <f t="shared" si="31"/>
        <v>0.99842557441498814</v>
      </c>
      <c r="AC63" s="160">
        <f t="shared" si="32"/>
        <v>1.0267103794273511</v>
      </c>
      <c r="AD63" s="105"/>
      <c r="AE63" s="105"/>
      <c r="AF63" s="105"/>
      <c r="AG63" s="105"/>
    </row>
    <row r="64" spans="1:35" ht="18.75" customHeight="1" x14ac:dyDescent="0.2">
      <c r="A64" s="60" t="s">
        <v>120</v>
      </c>
      <c r="B64" s="61">
        <v>1455</v>
      </c>
      <c r="C64" s="73">
        <v>4016974</v>
      </c>
      <c r="D64" s="74">
        <v>18905.91</v>
      </c>
      <c r="E64" s="64">
        <f t="shared" si="0"/>
        <v>19932.224987999998</v>
      </c>
      <c r="F64" s="65">
        <v>53798.89</v>
      </c>
      <c r="G64" s="89">
        <f t="shared" si="1"/>
        <v>92637.02498799999</v>
      </c>
      <c r="H64" s="95">
        <f t="shared" si="2"/>
        <v>2760.8068728522335</v>
      </c>
      <c r="I64" s="66">
        <f t="shared" si="3"/>
        <v>63.668058410996558</v>
      </c>
      <c r="J64" s="73">
        <v>4032758</v>
      </c>
      <c r="K64" s="74">
        <v>14493.71</v>
      </c>
      <c r="L64" s="64">
        <f t="shared" si="25"/>
        <v>20010.545195999999</v>
      </c>
      <c r="M64" s="65">
        <v>53798.89</v>
      </c>
      <c r="N64" s="89">
        <f t="shared" si="5"/>
        <v>88303.145195999998</v>
      </c>
      <c r="O64" s="95">
        <f t="shared" si="7"/>
        <v>2771.6549828178695</v>
      </c>
      <c r="P64" s="66">
        <f t="shared" si="8"/>
        <v>60.68944687010309</v>
      </c>
      <c r="Q64" s="119">
        <f t="shared" si="6"/>
        <v>4.7065054441477591E-3</v>
      </c>
      <c r="R64" s="172">
        <f t="shared" si="9"/>
        <v>19284.03</v>
      </c>
      <c r="S64" s="172">
        <f t="shared" si="10"/>
        <v>93015.144988</v>
      </c>
      <c r="T64" s="119"/>
      <c r="U64" s="119"/>
      <c r="V64" s="119"/>
      <c r="X64" s="127" t="str">
        <f>'Black 12-13'!A63</f>
        <v>SU36 Rutland Northeast</v>
      </c>
      <c r="Y64" s="153">
        <f>'Black 12-13'!B63</f>
        <v>1857</v>
      </c>
      <c r="Z64" s="152">
        <f>'Black 12-13'!C63</f>
        <v>4467964</v>
      </c>
      <c r="AA64" s="86">
        <f>'Black 12-13'!D63</f>
        <v>21451.919999999998</v>
      </c>
      <c r="AB64" s="160">
        <f t="shared" si="31"/>
        <v>0.89906140694061099</v>
      </c>
      <c r="AC64" s="160">
        <f t="shared" si="32"/>
        <v>0.88131551861092161</v>
      </c>
    </row>
    <row r="65" spans="1:35" ht="18.75" customHeight="1" x14ac:dyDescent="0.2">
      <c r="A65" s="60" t="s">
        <v>45</v>
      </c>
      <c r="B65" s="61">
        <v>423</v>
      </c>
      <c r="C65" s="73">
        <v>1228982</v>
      </c>
      <c r="D65" s="74">
        <v>4793.03</v>
      </c>
      <c r="E65" s="64">
        <f t="shared" si="0"/>
        <v>6098.2086839999993</v>
      </c>
      <c r="F65" s="65">
        <v>19863.419999999998</v>
      </c>
      <c r="G65" s="89">
        <f t="shared" si="1"/>
        <v>30754.658683999998</v>
      </c>
      <c r="H65" s="95">
        <f t="shared" si="2"/>
        <v>2905.3947990543734</v>
      </c>
      <c r="I65" s="66">
        <f t="shared" si="3"/>
        <v>72.706048898345145</v>
      </c>
      <c r="J65" s="73">
        <v>1228982</v>
      </c>
      <c r="K65" s="74">
        <v>4891.3500000000004</v>
      </c>
      <c r="L65" s="64">
        <f t="shared" si="25"/>
        <v>6098.2086839999993</v>
      </c>
      <c r="M65" s="65">
        <v>19863.419999999998</v>
      </c>
      <c r="N65" s="89">
        <f t="shared" si="5"/>
        <v>30852.978683999998</v>
      </c>
      <c r="O65" s="95">
        <f t="shared" si="7"/>
        <v>2905.3947990543734</v>
      </c>
      <c r="P65" s="66">
        <f t="shared" si="8"/>
        <v>72.938483886524821</v>
      </c>
      <c r="Q65" s="119">
        <f t="shared" si="6"/>
        <v>3.9000001627363134E-3</v>
      </c>
      <c r="R65" s="172">
        <f t="shared" si="9"/>
        <v>4888.8900000000003</v>
      </c>
      <c r="S65" s="172">
        <f t="shared" si="10"/>
        <v>30850.518683999999</v>
      </c>
      <c r="T65" s="119"/>
      <c r="U65" s="119"/>
      <c r="V65" s="119"/>
      <c r="W65" s="105"/>
      <c r="X65" s="127" t="str">
        <f>'Black 12-13'!A64</f>
        <v>Union 107</v>
      </c>
      <c r="Y65" s="153">
        <f>'Black 12-13'!B64</f>
        <v>524</v>
      </c>
      <c r="Z65" s="152">
        <f>'Black 12-13'!C64</f>
        <v>809202</v>
      </c>
      <c r="AA65" s="86">
        <f>'Black 12-13'!D64</f>
        <v>3155.38</v>
      </c>
      <c r="AB65" s="160">
        <f t="shared" si="31"/>
        <v>1.5187579862630098</v>
      </c>
      <c r="AC65" s="160">
        <f t="shared" si="32"/>
        <v>1.51900246563013</v>
      </c>
    </row>
    <row r="66" spans="1:35" ht="18.75" customHeight="1" x14ac:dyDescent="0.2">
      <c r="A66" s="44" t="s">
        <v>281</v>
      </c>
      <c r="B66" s="61">
        <v>183</v>
      </c>
      <c r="C66" s="73">
        <v>378608</v>
      </c>
      <c r="D66" s="74">
        <v>2075.15</v>
      </c>
      <c r="E66" s="64">
        <f t="shared" si="0"/>
        <v>1878.6528960000001</v>
      </c>
      <c r="F66" s="65">
        <v>3002.5</v>
      </c>
      <c r="G66" s="89">
        <f t="shared" si="1"/>
        <v>6956.3028960000001</v>
      </c>
      <c r="H66" s="95">
        <f t="shared" si="2"/>
        <v>2068.8961748633878</v>
      </c>
      <c r="I66" s="66">
        <f t="shared" si="3"/>
        <v>38.012584131147541</v>
      </c>
      <c r="J66" s="73">
        <v>378608</v>
      </c>
      <c r="K66" s="74">
        <v>2115.65</v>
      </c>
      <c r="L66" s="64">
        <f t="shared" si="25"/>
        <v>1878.6528960000001</v>
      </c>
      <c r="M66" s="65">
        <v>3002.5</v>
      </c>
      <c r="N66" s="89">
        <f t="shared" si="5"/>
        <v>6996.8028960000001</v>
      </c>
      <c r="O66" s="95">
        <f t="shared" si="7"/>
        <v>2068.8961748633878</v>
      </c>
      <c r="P66" s="66">
        <f t="shared" si="8"/>
        <v>38.233895606557375</v>
      </c>
      <c r="Q66" s="119">
        <f t="shared" si="6"/>
        <v>5.4809988167180837E-3</v>
      </c>
      <c r="R66" s="172">
        <f t="shared" si="9"/>
        <v>2116.65</v>
      </c>
      <c r="S66" s="172">
        <f t="shared" si="10"/>
        <v>6997.8028960000001</v>
      </c>
      <c r="T66" s="119"/>
      <c r="U66" s="119"/>
      <c r="V66" s="119"/>
      <c r="X66" s="125" t="str">
        <f>'Black 12-13'!A65</f>
        <v>Union 69</v>
      </c>
      <c r="Y66" s="153">
        <f>'Black 12-13'!B65</f>
        <v>197</v>
      </c>
      <c r="Z66" s="152">
        <f>'Black 12-13'!C65</f>
        <v>332835</v>
      </c>
      <c r="AA66" s="86">
        <f>'Black 12-13'!D65</f>
        <v>2008.65</v>
      </c>
      <c r="AB66" s="160">
        <f t="shared" si="31"/>
        <v>1.1375245992759175</v>
      </c>
      <c r="AC66" s="160">
        <f t="shared" si="32"/>
        <v>1.0331068130336296</v>
      </c>
    </row>
    <row r="67" spans="1:35" ht="18.75" customHeight="1" x14ac:dyDescent="0.2">
      <c r="A67" s="44" t="s">
        <v>266</v>
      </c>
      <c r="B67" s="61">
        <v>171</v>
      </c>
      <c r="C67" s="73">
        <v>287906</v>
      </c>
      <c r="D67" s="74">
        <v>1144.55</v>
      </c>
      <c r="E67" s="64">
        <f t="shared" si="0"/>
        <v>1428.5895719999999</v>
      </c>
      <c r="F67" s="65">
        <v>3299.25</v>
      </c>
      <c r="G67" s="89">
        <f>SUM(D67:F67)</f>
        <v>5872.389572</v>
      </c>
      <c r="H67" s="87">
        <f t="shared" ref="H67" si="33">C67/B67</f>
        <v>1683.6608187134502</v>
      </c>
      <c r="I67" s="66">
        <f t="shared" ref="I67" si="34">G67/B67</f>
        <v>34.34145948538012</v>
      </c>
      <c r="J67" s="73">
        <v>319058</v>
      </c>
      <c r="K67" s="74">
        <v>1244.33</v>
      </c>
      <c r="L67" s="64">
        <f t="shared" si="25"/>
        <v>1583.165796</v>
      </c>
      <c r="M67" s="65">
        <v>3299.25</v>
      </c>
      <c r="N67" s="89">
        <f>SUM(K67:M67)</f>
        <v>6126.7457960000002</v>
      </c>
      <c r="O67" s="95">
        <f t="shared" si="7"/>
        <v>1865.8362573099416</v>
      </c>
      <c r="P67" s="66">
        <f t="shared" si="8"/>
        <v>35.828922783625735</v>
      </c>
      <c r="Q67" s="119">
        <f>D67/C67</f>
        <v>3.9754294804554263E-3</v>
      </c>
      <c r="R67" s="172">
        <f t="shared" si="9"/>
        <v>1167.44</v>
      </c>
      <c r="S67" s="172">
        <f t="shared" si="10"/>
        <v>5895.2795719999995</v>
      </c>
      <c r="T67" s="119"/>
      <c r="U67" s="119"/>
      <c r="V67" s="119"/>
      <c r="X67" s="125"/>
      <c r="Y67" s="153"/>
      <c r="AA67" s="86"/>
      <c r="AB67" s="160"/>
      <c r="AC67" s="160"/>
    </row>
    <row r="68" spans="1:35" ht="18.75" customHeight="1" x14ac:dyDescent="0.2">
      <c r="A68" s="120" t="s">
        <v>250</v>
      </c>
      <c r="B68" s="61">
        <v>102</v>
      </c>
      <c r="C68" s="73">
        <v>40185</v>
      </c>
      <c r="D68" s="74">
        <v>183.24</v>
      </c>
      <c r="E68" s="64">
        <f>C68*24.81/5000</f>
        <v>199.39796999999999</v>
      </c>
      <c r="F68" s="65">
        <v>0</v>
      </c>
      <c r="G68" s="89">
        <f>SUM(D68:F68)</f>
        <v>382.63797</v>
      </c>
      <c r="H68" s="87">
        <f t="shared" si="2"/>
        <v>393.97058823529414</v>
      </c>
      <c r="I68" s="66">
        <f t="shared" si="3"/>
        <v>3.7513526470588237</v>
      </c>
      <c r="J68" s="73">
        <v>40185</v>
      </c>
      <c r="K68" s="74">
        <v>186.86</v>
      </c>
      <c r="L68" s="64">
        <f>J68*24.81/5000</f>
        <v>199.39796999999999</v>
      </c>
      <c r="M68" s="65">
        <v>0</v>
      </c>
      <c r="N68" s="89">
        <f>SUM(K68:M68)</f>
        <v>386.25797</v>
      </c>
      <c r="O68" s="95">
        <f t="shared" ref="O68" si="35">J68/B68</f>
        <v>393.97058823529414</v>
      </c>
      <c r="P68" s="66">
        <f t="shared" ref="P68" si="36">N68/B68</f>
        <v>3.7868428431372547</v>
      </c>
      <c r="Q68" s="119">
        <f>D68/C68</f>
        <v>4.5599104143337066E-3</v>
      </c>
      <c r="R68" s="172">
        <f t="shared" ref="R68:R70" si="37">ROUND(D68*1.02,2)</f>
        <v>186.9</v>
      </c>
      <c r="S68" s="172">
        <f t="shared" ref="S68:S70" si="38">SUM(R68+E68+F68)</f>
        <v>386.29796999999996</v>
      </c>
      <c r="T68" s="119"/>
      <c r="U68" s="119"/>
      <c r="V68" s="119"/>
      <c r="X68" s="59" t="str">
        <f>'Black 12-13'!A66</f>
        <v>VLACS</v>
      </c>
      <c r="Y68" s="152">
        <f>'Black 12-13'!B66</f>
        <v>69</v>
      </c>
      <c r="Z68" s="152">
        <f>'Black 12-13'!C66</f>
        <v>35374</v>
      </c>
      <c r="AA68" s="86">
        <f>'Black 12-13'!D66</f>
        <v>159.54</v>
      </c>
      <c r="AB68" s="160">
        <f>C68/Z68</f>
        <v>1.1360038446316503</v>
      </c>
      <c r="AC68" s="160">
        <f>D68/AA68</f>
        <v>1.1485520872508463</v>
      </c>
    </row>
    <row r="69" spans="1:35" ht="18.75" customHeight="1" x14ac:dyDescent="0.2">
      <c r="A69" s="60" t="s">
        <v>131</v>
      </c>
      <c r="B69" s="61">
        <v>373</v>
      </c>
      <c r="C69" s="75">
        <v>640410</v>
      </c>
      <c r="D69" s="74">
        <v>3223.94</v>
      </c>
      <c r="E69" s="64">
        <f>C69*24.81/5000</f>
        <v>3177.7144199999998</v>
      </c>
      <c r="F69" s="65">
        <v>7537.88</v>
      </c>
      <c r="G69" s="89">
        <f>SUM(D69:F69)</f>
        <v>13939.53442</v>
      </c>
      <c r="H69" s="95">
        <f>C69/B69</f>
        <v>1716.9168900804289</v>
      </c>
      <c r="I69" s="66">
        <f>G69/B69</f>
        <v>37.371405951742631</v>
      </c>
      <c r="J69" s="75"/>
      <c r="K69" s="74"/>
      <c r="L69" s="64"/>
      <c r="M69" s="65"/>
      <c r="N69" s="89"/>
      <c r="O69" s="95"/>
      <c r="P69" s="66"/>
      <c r="Q69" s="119">
        <f>D69/C69</f>
        <v>5.0341812276510365E-3</v>
      </c>
      <c r="R69" s="172">
        <f t="shared" si="37"/>
        <v>3288.42</v>
      </c>
      <c r="S69" s="172">
        <f t="shared" si="38"/>
        <v>14004.01442</v>
      </c>
      <c r="T69" s="119"/>
      <c r="U69" s="119"/>
      <c r="V69" s="119"/>
      <c r="X69" s="59" t="str">
        <f>'Black 12-13'!A67</f>
        <v>Washington Academy</v>
      </c>
      <c r="Y69" s="152">
        <f>'Black 12-13'!B67</f>
        <v>350</v>
      </c>
      <c r="Z69" s="152">
        <f>'Black 12-13'!C67</f>
        <v>521238</v>
      </c>
      <c r="AA69" s="86">
        <f>'Black 12-13'!D67</f>
        <v>2612.34</v>
      </c>
      <c r="AB69" s="160">
        <f>C69/Z69</f>
        <v>1.22863260161385</v>
      </c>
      <c r="AC69" s="160">
        <f>D69/AA69</f>
        <v>1.2341196015832547</v>
      </c>
    </row>
    <row r="70" spans="1:35" ht="18.75" customHeight="1" x14ac:dyDescent="0.2">
      <c r="A70" s="44" t="s">
        <v>264</v>
      </c>
      <c r="B70" s="61">
        <v>1111</v>
      </c>
      <c r="C70" s="62">
        <v>1633839</v>
      </c>
      <c r="D70" s="63">
        <v>8462.5400000000009</v>
      </c>
      <c r="E70" s="64">
        <f t="shared" ref="E70" si="39">C70*24.81/5000</f>
        <v>8107.1091179999994</v>
      </c>
      <c r="F70" s="65">
        <v>24475.919999999998</v>
      </c>
      <c r="G70" s="89">
        <f t="shared" ref="G70" si="40">SUM(D70:F70)</f>
        <v>41045.569117999999</v>
      </c>
      <c r="H70" s="95">
        <f t="shared" ref="H70" si="41">C70/B70</f>
        <v>1470.6021602160215</v>
      </c>
      <c r="I70" s="66">
        <f t="shared" ref="I70" si="42">G70/B70</f>
        <v>36.944706676867689</v>
      </c>
      <c r="J70" s="62"/>
      <c r="K70" s="63"/>
      <c r="L70" s="64"/>
      <c r="M70" s="65"/>
      <c r="N70" s="89"/>
      <c r="O70" s="95"/>
      <c r="P70" s="66"/>
      <c r="Q70" s="119">
        <f t="shared" ref="Q70" si="43">D70/C70</f>
        <v>5.179543394422584E-3</v>
      </c>
      <c r="R70" s="172">
        <f t="shared" si="37"/>
        <v>8631.7900000000009</v>
      </c>
      <c r="S70" s="172">
        <f t="shared" si="38"/>
        <v>41214.819117999999</v>
      </c>
      <c r="T70" s="119"/>
      <c r="U70" s="119"/>
      <c r="V70" s="119"/>
      <c r="AA70" s="86"/>
      <c r="AB70" s="160"/>
      <c r="AC70" s="160"/>
      <c r="AD70" s="150"/>
      <c r="AE70" s="151"/>
      <c r="AF70" s="1"/>
      <c r="AG70" s="147"/>
      <c r="AH70" s="130"/>
      <c r="AI70" s="130"/>
    </row>
    <row r="71" spans="1:35" s="16" customFormat="1" ht="18.75" customHeight="1" x14ac:dyDescent="0.2">
      <c r="A71" s="78"/>
      <c r="B71" s="79"/>
      <c r="C71" s="80"/>
      <c r="D71" s="92"/>
      <c r="E71" s="92"/>
      <c r="F71" s="93"/>
      <c r="G71" s="93"/>
      <c r="H71" s="96"/>
      <c r="I71" s="93"/>
      <c r="J71" s="80"/>
      <c r="K71" s="92"/>
      <c r="L71" s="92"/>
      <c r="M71" s="93"/>
      <c r="N71" s="93"/>
      <c r="O71" s="96"/>
      <c r="P71" s="93"/>
      <c r="Q71" s="119"/>
      <c r="R71" s="172"/>
      <c r="S71" s="172"/>
      <c r="T71" s="119"/>
      <c r="U71" s="119"/>
      <c r="V71" s="119"/>
      <c r="W71" s="59"/>
      <c r="X71" s="59"/>
      <c r="Y71" s="152"/>
      <c r="Z71" s="152"/>
      <c r="AA71" s="86"/>
      <c r="AB71" s="160"/>
      <c r="AC71" s="160"/>
      <c r="AD71" s="59"/>
      <c r="AE71" s="59"/>
      <c r="AF71" s="59"/>
      <c r="AG71" s="59"/>
    </row>
    <row r="72" spans="1:35" s="16" customFormat="1" ht="18.75" customHeight="1" x14ac:dyDescent="0.2">
      <c r="A72" s="13" t="s">
        <v>268</v>
      </c>
      <c r="B72" s="173">
        <f t="shared" ref="B72:G72" si="44">SUM(B2:B70)</f>
        <v>114665</v>
      </c>
      <c r="C72" s="173">
        <f t="shared" si="44"/>
        <v>288712143</v>
      </c>
      <c r="D72" s="103">
        <f t="shared" si="44"/>
        <v>1166473.47</v>
      </c>
      <c r="E72" s="103">
        <f t="shared" si="44"/>
        <v>1432589.6535660003</v>
      </c>
      <c r="F72" s="103">
        <f t="shared" si="44"/>
        <v>2700925.9400000004</v>
      </c>
      <c r="G72" s="103">
        <f t="shared" si="44"/>
        <v>5299989.0635659993</v>
      </c>
      <c r="H72" s="97">
        <f>C72/B72</f>
        <v>2517.8750534164742</v>
      </c>
      <c r="I72" s="15">
        <f>G72/B72</f>
        <v>46.221506680905236</v>
      </c>
      <c r="J72" s="173">
        <f t="shared" ref="J72:N72" si="45">SUM(J2:J70)</f>
        <v>280287730</v>
      </c>
      <c r="K72" s="103">
        <f t="shared" si="45"/>
        <v>1111437.6000000003</v>
      </c>
      <c r="L72" s="103">
        <f t="shared" si="45"/>
        <v>1390787.7162600001</v>
      </c>
      <c r="M72" s="103">
        <f t="shared" si="45"/>
        <v>2632709.6400000006</v>
      </c>
      <c r="N72" s="103">
        <f t="shared" si="45"/>
        <v>5101620.3162600007</v>
      </c>
      <c r="O72" s="97">
        <f>C72/B72</f>
        <v>2517.8750534164742</v>
      </c>
      <c r="P72" s="15">
        <f>M72/H72</f>
        <v>1045.6077383298702</v>
      </c>
      <c r="Q72" s="174">
        <f>D72/C72</f>
        <v>4.040264665972155E-3</v>
      </c>
      <c r="R72" s="175">
        <f>SUM(R2:R70)</f>
        <v>1189802.9099999997</v>
      </c>
      <c r="S72" s="175">
        <f>SUM(S2:S70)</f>
        <v>5323318.5035659987</v>
      </c>
      <c r="T72" s="174"/>
      <c r="U72" s="174"/>
      <c r="V72" s="174"/>
      <c r="X72" s="16" t="str">
        <f>'Black 12-13'!A70</f>
        <v>67 schools</v>
      </c>
      <c r="Y72" s="156">
        <f>'Black 12-13'!B70</f>
        <v>124080</v>
      </c>
      <c r="Z72" s="156">
        <f>'Black 12-13'!C70</f>
        <v>299577130</v>
      </c>
      <c r="AA72" s="163">
        <f>'Black 12-13'!D70</f>
        <v>1244186.6799999995</v>
      </c>
      <c r="AB72" s="176">
        <f>C72/Z72</f>
        <v>0.96373225486204506</v>
      </c>
      <c r="AC72" s="176">
        <f>D72/AA72</f>
        <v>0.93753894712970276</v>
      </c>
    </row>
    <row r="73" spans="1:35" ht="18.75" customHeight="1" x14ac:dyDescent="0.2">
      <c r="Q73" s="119"/>
      <c r="R73" s="119"/>
      <c r="S73" s="119"/>
      <c r="T73" s="119"/>
      <c r="U73" s="119"/>
      <c r="V73" s="119"/>
      <c r="X73" s="164"/>
      <c r="Y73" s="165"/>
      <c r="AA73" s="86"/>
      <c r="AB73" s="160"/>
      <c r="AC73" s="160"/>
    </row>
    <row r="74" spans="1:35" ht="18.75" customHeight="1" x14ac:dyDescent="0.2">
      <c r="A74" s="182" t="e">
        <f>correct Equip Cost</f>
        <v>#NAME?</v>
      </c>
      <c r="Q74" s="119"/>
      <c r="R74" s="119"/>
      <c r="S74" s="119"/>
      <c r="T74" s="119"/>
      <c r="U74" s="119"/>
      <c r="V74" s="119"/>
      <c r="AB74" s="160"/>
      <c r="AC74" s="160"/>
    </row>
    <row r="75" spans="1:35" ht="18.75" customHeight="1" x14ac:dyDescent="0.2">
      <c r="Q75" s="119"/>
      <c r="R75" s="119"/>
      <c r="S75" s="119"/>
      <c r="T75" s="119"/>
      <c r="U75" s="119"/>
      <c r="V75" s="119"/>
      <c r="AB75" s="160"/>
      <c r="AC75" s="160"/>
    </row>
    <row r="76" spans="1:35" ht="18.75" customHeight="1" x14ac:dyDescent="0.2">
      <c r="A76" s="90" t="s">
        <v>138</v>
      </c>
      <c r="Q76" s="119"/>
      <c r="R76" s="119"/>
      <c r="S76" s="119"/>
      <c r="T76" s="119"/>
      <c r="U76" s="119"/>
      <c r="V76" s="119"/>
      <c r="AB76" s="160"/>
      <c r="AC76" s="160"/>
    </row>
    <row r="77" spans="1:35" ht="18.75" customHeight="1" x14ac:dyDescent="0.2">
      <c r="A77" s="60" t="s">
        <v>139</v>
      </c>
      <c r="B77" s="61">
        <v>0</v>
      </c>
      <c r="C77" s="73">
        <v>866682</v>
      </c>
      <c r="D77" s="74">
        <v>4975.95</v>
      </c>
      <c r="E77" s="64">
        <f t="shared" ref="E77:E88" si="46">C77*24.81/5000</f>
        <v>4300.4760839999999</v>
      </c>
      <c r="F77" s="65">
        <v>25549.51</v>
      </c>
      <c r="G77" s="89">
        <f t="shared" ref="G77:G93" si="47">SUM(D77:F77)</f>
        <v>34825.936084000001</v>
      </c>
      <c r="J77" s="73">
        <v>866682</v>
      </c>
      <c r="K77" s="74">
        <v>5072.1000000000004</v>
      </c>
      <c r="L77" s="64">
        <f t="shared" ref="L77:L88" si="48">J77*24.81/5000</f>
        <v>4300.4760839999999</v>
      </c>
      <c r="M77" s="65">
        <v>25549.51</v>
      </c>
      <c r="N77" s="89">
        <f t="shared" ref="N77:N93" si="49">SUM(K77:M77)</f>
        <v>34922.086083999995</v>
      </c>
      <c r="Q77" s="119">
        <f t="shared" ref="Q77:Q93" si="50">D77/C77</f>
        <v>5.7413791909835437E-3</v>
      </c>
      <c r="R77" s="172">
        <f t="shared" ref="R77:R93" si="51">ROUND(D77*1.02,2)</f>
        <v>5075.47</v>
      </c>
      <c r="S77" s="172">
        <f t="shared" ref="S77:S93" si="52">SUM(R77+E77+F77)</f>
        <v>34925.456083999998</v>
      </c>
      <c r="T77" s="119"/>
      <c r="U77" s="119"/>
      <c r="V77" s="119"/>
      <c r="X77" s="59" t="str">
        <f>'Black 12-13'!A75</f>
        <v>Augusta City</v>
      </c>
      <c r="Z77" s="152">
        <f>'Black 12-13'!C75</f>
        <v>1016810</v>
      </c>
      <c r="AA77" s="86">
        <f>'Black 12-13'!D75</f>
        <v>5382.62</v>
      </c>
      <c r="AB77" s="160">
        <f t="shared" ref="AB77" si="53">C77/Z77</f>
        <v>0.85235393042948049</v>
      </c>
      <c r="AC77" s="160">
        <f t="shared" ref="AC77" si="54">D77/AA77</f>
        <v>0.92444757385808396</v>
      </c>
    </row>
    <row r="78" spans="1:35" ht="18.75" customHeight="1" x14ac:dyDescent="0.2">
      <c r="A78" s="44" t="s">
        <v>260</v>
      </c>
      <c r="B78" s="61">
        <v>0</v>
      </c>
      <c r="C78" s="73">
        <v>85259</v>
      </c>
      <c r="D78" s="74">
        <v>379.13</v>
      </c>
      <c r="E78" s="64">
        <f t="shared" ref="E78" si="55">C78*24.81/5000</f>
        <v>423.05515800000001</v>
      </c>
      <c r="F78" s="65">
        <v>2687.55</v>
      </c>
      <c r="G78" s="89">
        <f t="shared" ref="G78" si="56">SUM(D78:F78)</f>
        <v>3489.7351580000004</v>
      </c>
      <c r="J78" s="73">
        <v>85259</v>
      </c>
      <c r="K78" s="74">
        <v>386.43</v>
      </c>
      <c r="L78" s="64">
        <f t="shared" si="48"/>
        <v>423.05515800000001</v>
      </c>
      <c r="M78" s="65">
        <v>2687.55</v>
      </c>
      <c r="N78" s="89">
        <f t="shared" si="49"/>
        <v>3497.0351580000001</v>
      </c>
      <c r="Q78" s="119">
        <f t="shared" ref="Q78" si="57">D78/C78</f>
        <v>4.4468032700360075E-3</v>
      </c>
      <c r="R78" s="172">
        <f t="shared" si="51"/>
        <v>386.71</v>
      </c>
      <c r="S78" s="172">
        <f t="shared" si="52"/>
        <v>3497.3151580000003</v>
      </c>
      <c r="T78" s="119"/>
      <c r="U78" s="119"/>
      <c r="V78" s="119"/>
      <c r="AA78" s="86"/>
      <c r="AB78" s="160"/>
      <c r="AC78" s="160"/>
    </row>
    <row r="79" spans="1:35" ht="18.75" customHeight="1" x14ac:dyDescent="0.2">
      <c r="A79" s="60" t="s">
        <v>140</v>
      </c>
      <c r="B79" s="61">
        <v>0</v>
      </c>
      <c r="C79" s="73">
        <v>1039744</v>
      </c>
      <c r="D79" s="74">
        <v>4826.87</v>
      </c>
      <c r="E79" s="64">
        <f t="shared" si="46"/>
        <v>5159.2097279999998</v>
      </c>
      <c r="F79" s="65">
        <v>37422.15</v>
      </c>
      <c r="G79" s="89">
        <f t="shared" si="47"/>
        <v>47408.229728000006</v>
      </c>
      <c r="J79" s="73">
        <v>1039744</v>
      </c>
      <c r="K79" s="74">
        <v>4923.5600000000004</v>
      </c>
      <c r="L79" s="64">
        <f t="shared" si="48"/>
        <v>5159.2097279999998</v>
      </c>
      <c r="M79" s="65">
        <v>37422.15</v>
      </c>
      <c r="N79" s="89">
        <f t="shared" si="49"/>
        <v>47504.919728000001</v>
      </c>
      <c r="Q79" s="119">
        <f t="shared" si="50"/>
        <v>4.6423638895728182E-3</v>
      </c>
      <c r="R79" s="172">
        <f t="shared" si="51"/>
        <v>4923.41</v>
      </c>
      <c r="S79" s="172">
        <f t="shared" si="52"/>
        <v>47504.769727999999</v>
      </c>
      <c r="T79" s="119"/>
      <c r="U79" s="119"/>
      <c r="V79" s="119"/>
      <c r="X79" s="59" t="str">
        <f>'Black 12-13'!A76</f>
        <v>Biddeford City</v>
      </c>
      <c r="Z79" s="152">
        <f>'Black 12-13'!C76</f>
        <v>1161759</v>
      </c>
      <c r="AA79" s="86">
        <f>'Black 12-13'!D76</f>
        <v>5164.5200000000004</v>
      </c>
      <c r="AB79" s="160">
        <f t="shared" ref="AB79:AC81" si="58">C78/Z79</f>
        <v>7.3387854107435369E-2</v>
      </c>
      <c r="AC79" s="160">
        <f t="shared" si="58"/>
        <v>7.3410500879074914E-2</v>
      </c>
    </row>
    <row r="80" spans="1:35" ht="18.75" customHeight="1" x14ac:dyDescent="0.2">
      <c r="A80" s="60" t="s">
        <v>174</v>
      </c>
      <c r="B80" s="61">
        <v>0</v>
      </c>
      <c r="C80" s="73">
        <v>270873</v>
      </c>
      <c r="D80" s="74">
        <v>1106.33</v>
      </c>
      <c r="E80" s="64">
        <f t="shared" si="46"/>
        <v>1344.0718259999999</v>
      </c>
      <c r="F80" s="65">
        <v>3173.94</v>
      </c>
      <c r="G80" s="89">
        <f t="shared" si="47"/>
        <v>5624.3418259999999</v>
      </c>
      <c r="J80" s="73">
        <v>270873</v>
      </c>
      <c r="K80" s="74">
        <v>1128.24</v>
      </c>
      <c r="L80" s="64">
        <f t="shared" si="48"/>
        <v>1344.0718259999999</v>
      </c>
      <c r="M80" s="65">
        <v>3173.94</v>
      </c>
      <c r="N80" s="89">
        <f t="shared" si="49"/>
        <v>5646.2518259999997</v>
      </c>
      <c r="Q80" s="119">
        <f t="shared" si="50"/>
        <v>4.0843125745275459E-3</v>
      </c>
      <c r="R80" s="172">
        <f t="shared" si="51"/>
        <v>1128.46</v>
      </c>
      <c r="S80" s="172">
        <f t="shared" si="52"/>
        <v>5646.471826</v>
      </c>
      <c r="T80" s="119"/>
      <c r="U80" s="119"/>
      <c r="V80" s="119"/>
      <c r="X80" s="59" t="str">
        <f>'Black 12-13'!A77</f>
        <v>Bridgton Town</v>
      </c>
      <c r="Z80" s="152">
        <f>'Black 12-13'!C77</f>
        <v>234673</v>
      </c>
      <c r="AA80" s="86">
        <f>'Black 12-13'!D77</f>
        <v>949.09</v>
      </c>
      <c r="AB80" s="160">
        <f t="shared" si="58"/>
        <v>4.4306076966672778</v>
      </c>
      <c r="AC80" s="160">
        <f t="shared" si="58"/>
        <v>5.085787438493715</v>
      </c>
    </row>
    <row r="81" spans="1:33" ht="18.75" customHeight="1" x14ac:dyDescent="0.2">
      <c r="A81" s="60" t="s">
        <v>141</v>
      </c>
      <c r="B81" s="61">
        <v>0</v>
      </c>
      <c r="C81" s="73">
        <v>173721</v>
      </c>
      <c r="D81" s="74">
        <v>752.41</v>
      </c>
      <c r="E81" s="64">
        <f t="shared" si="46"/>
        <v>862.003602</v>
      </c>
      <c r="F81" s="65">
        <v>5486.85</v>
      </c>
      <c r="G81" s="89">
        <f t="shared" si="47"/>
        <v>7101.2636020000009</v>
      </c>
      <c r="J81" s="73">
        <v>173721</v>
      </c>
      <c r="K81" s="74">
        <v>767.11</v>
      </c>
      <c r="L81" s="64">
        <f t="shared" si="48"/>
        <v>862.003602</v>
      </c>
      <c r="M81" s="65">
        <v>5486.85</v>
      </c>
      <c r="N81" s="89">
        <f t="shared" si="49"/>
        <v>7115.9636019999998</v>
      </c>
      <c r="Q81" s="119">
        <f t="shared" si="50"/>
        <v>4.3311401615233622E-3</v>
      </c>
      <c r="R81" s="172">
        <f t="shared" si="51"/>
        <v>767.46</v>
      </c>
      <c r="S81" s="172">
        <f t="shared" si="52"/>
        <v>7116.3136020000002</v>
      </c>
      <c r="T81" s="119"/>
      <c r="U81" s="119"/>
      <c r="V81" s="119"/>
      <c r="X81" s="59" t="str">
        <f>'Black 12-13'!A78</f>
        <v>Cape Elizabeth Town</v>
      </c>
      <c r="Z81" s="152">
        <f>'Black 12-13'!C78</f>
        <v>168026</v>
      </c>
      <c r="AA81" s="86">
        <f>'Black 12-13'!D78</f>
        <v>726.74</v>
      </c>
      <c r="AB81" s="160">
        <f t="shared" si="58"/>
        <v>1.6120897956268672</v>
      </c>
      <c r="AC81" s="160">
        <f t="shared" si="58"/>
        <v>1.5223188485565675</v>
      </c>
    </row>
    <row r="82" spans="1:33" ht="18.75" customHeight="1" x14ac:dyDescent="0.2">
      <c r="A82" s="60" t="s">
        <v>166</v>
      </c>
      <c r="B82" s="61">
        <v>0</v>
      </c>
      <c r="C82" s="73">
        <v>10238792</v>
      </c>
      <c r="D82" s="74">
        <v>72223.48</v>
      </c>
      <c r="E82" s="64">
        <f t="shared" si="46"/>
        <v>50804.885903999995</v>
      </c>
      <c r="F82" s="65">
        <v>229858.24</v>
      </c>
      <c r="G82" s="89">
        <f t="shared" si="47"/>
        <v>352886.605904</v>
      </c>
      <c r="J82" s="73">
        <v>10244558</v>
      </c>
      <c r="K82" s="74">
        <v>73744.75</v>
      </c>
      <c r="L82" s="64">
        <f t="shared" si="48"/>
        <v>50833.496795999999</v>
      </c>
      <c r="M82" s="65">
        <v>229858.24</v>
      </c>
      <c r="N82" s="89">
        <f t="shared" si="49"/>
        <v>354436.48679599998</v>
      </c>
      <c r="Q82" s="119">
        <f t="shared" si="50"/>
        <v>7.0539063592658189E-3</v>
      </c>
      <c r="R82" s="172">
        <f t="shared" si="51"/>
        <v>73667.95</v>
      </c>
      <c r="S82" s="172">
        <f t="shared" si="52"/>
        <v>354331.07590399997</v>
      </c>
      <c r="T82" s="119"/>
      <c r="U82" s="119"/>
      <c r="V82" s="119"/>
      <c r="X82" s="59" t="str">
        <f>'Black 12-13'!A80</f>
        <v>Cheshire Medical Center</v>
      </c>
      <c r="Z82" s="152">
        <f>'Black 12-13'!C80</f>
        <v>10565140</v>
      </c>
      <c r="AA82" s="86">
        <f>'Black 12-13'!D80</f>
        <v>69523.14</v>
      </c>
      <c r="AB82" s="160">
        <f>C82/Z82</f>
        <v>0.96911086838413874</v>
      </c>
      <c r="AC82" s="160">
        <f>D82/AA82</f>
        <v>1.0388408808923186</v>
      </c>
    </row>
    <row r="83" spans="1:33" ht="18.75" customHeight="1" x14ac:dyDescent="0.2">
      <c r="A83" s="60" t="s">
        <v>163</v>
      </c>
      <c r="B83" s="61">
        <v>0</v>
      </c>
      <c r="C83" s="73">
        <v>919294</v>
      </c>
      <c r="D83" s="74">
        <v>3810.37</v>
      </c>
      <c r="E83" s="64">
        <f t="shared" si="46"/>
        <v>4561.5368280000002</v>
      </c>
      <c r="F83" s="65">
        <v>14790.26</v>
      </c>
      <c r="G83" s="89">
        <f t="shared" si="47"/>
        <v>23162.166828000001</v>
      </c>
      <c r="J83" s="73">
        <v>919294</v>
      </c>
      <c r="K83" s="74">
        <v>3887.32</v>
      </c>
      <c r="L83" s="64">
        <f t="shared" si="48"/>
        <v>4561.5368280000002</v>
      </c>
      <c r="M83" s="65">
        <v>14790.26</v>
      </c>
      <c r="N83" s="89">
        <f t="shared" si="49"/>
        <v>23239.116827999998</v>
      </c>
      <c r="Q83" s="119">
        <f t="shared" si="50"/>
        <v>4.14488727218931E-3</v>
      </c>
      <c r="R83" s="172">
        <f t="shared" si="51"/>
        <v>3886.58</v>
      </c>
      <c r="S83" s="172">
        <f t="shared" si="52"/>
        <v>23238.376828</v>
      </c>
      <c r="T83" s="119"/>
      <c r="U83" s="119"/>
      <c r="V83" s="119"/>
      <c r="X83" s="125" t="str">
        <f>'Black 12-13'!A81</f>
        <v>Derry Town</v>
      </c>
      <c r="Y83" s="153"/>
      <c r="Z83" s="152">
        <f>'Black 12-13'!C81</f>
        <v>748928</v>
      </c>
      <c r="AA83" s="86">
        <f>'Black 12-13'!D81</f>
        <v>4304.3599999999997</v>
      </c>
      <c r="AB83" s="160">
        <f t="shared" ref="AB83:AB93" si="59">C83/Z83</f>
        <v>1.2274798111433942</v>
      </c>
      <c r="AC83" s="160">
        <f t="shared" ref="AC83:AC93" si="60">D83/AA83</f>
        <v>0.88523497105260718</v>
      </c>
    </row>
    <row r="84" spans="1:33" ht="18.75" customHeight="1" x14ac:dyDescent="0.2">
      <c r="A84" s="60" t="s">
        <v>144</v>
      </c>
      <c r="B84" s="61">
        <v>0</v>
      </c>
      <c r="C84" s="73">
        <v>357737</v>
      </c>
      <c r="D84" s="74">
        <v>1395.18</v>
      </c>
      <c r="E84" s="64">
        <f t="shared" si="46"/>
        <v>1775.0909939999997</v>
      </c>
      <c r="F84" s="65">
        <v>6593.76</v>
      </c>
      <c r="G84" s="89">
        <f t="shared" si="47"/>
        <v>9764.0309940000006</v>
      </c>
      <c r="J84" s="73">
        <v>223119</v>
      </c>
      <c r="K84" s="74">
        <v>888.01</v>
      </c>
      <c r="L84" s="64">
        <f t="shared" si="48"/>
        <v>1107.1164779999999</v>
      </c>
      <c r="M84" s="65">
        <v>6593.76</v>
      </c>
      <c r="N84" s="89">
        <f t="shared" si="49"/>
        <v>8588.8864780000004</v>
      </c>
      <c r="Q84" s="119">
        <f t="shared" si="50"/>
        <v>3.9000159334930413E-3</v>
      </c>
      <c r="R84" s="172">
        <f t="shared" si="51"/>
        <v>1423.08</v>
      </c>
      <c r="S84" s="172">
        <f t="shared" si="52"/>
        <v>9791.9309940000003</v>
      </c>
      <c r="T84" s="119"/>
      <c r="U84" s="119"/>
      <c r="V84" s="119"/>
      <c r="X84" s="125" t="str">
        <f>'Black 12-13'!A83</f>
        <v>Kennebunkport Town</v>
      </c>
      <c r="Y84" s="153"/>
      <c r="Z84" s="152">
        <f>'Black 12-13'!C83</f>
        <v>236358</v>
      </c>
      <c r="AA84" s="86">
        <f>'Black 12-13'!D83</f>
        <v>990.17</v>
      </c>
      <c r="AB84" s="160">
        <f t="shared" si="59"/>
        <v>1.513538784386397</v>
      </c>
      <c r="AC84" s="160">
        <f t="shared" si="60"/>
        <v>1.4090307724936124</v>
      </c>
    </row>
    <row r="85" spans="1:33" s="105" customFormat="1" ht="18.75" customHeight="1" x14ac:dyDescent="0.2">
      <c r="A85" s="60" t="s">
        <v>145</v>
      </c>
      <c r="B85" s="61">
        <v>0</v>
      </c>
      <c r="C85" s="73">
        <v>394650</v>
      </c>
      <c r="D85" s="74">
        <v>1644.9</v>
      </c>
      <c r="E85" s="64">
        <f t="shared" si="46"/>
        <v>1958.2533000000001</v>
      </c>
      <c r="F85" s="65">
        <v>3962.21</v>
      </c>
      <c r="G85" s="106">
        <f t="shared" si="47"/>
        <v>7565.3633</v>
      </c>
      <c r="H85" s="122"/>
      <c r="J85" s="73"/>
      <c r="K85" s="74"/>
      <c r="L85" s="64"/>
      <c r="M85" s="65"/>
      <c r="N85" s="106"/>
      <c r="O85" s="122"/>
      <c r="Q85" s="121">
        <f t="shared" si="50"/>
        <v>4.1679969593310532E-3</v>
      </c>
      <c r="R85" s="172">
        <f t="shared" si="51"/>
        <v>1677.8</v>
      </c>
      <c r="S85" s="172">
        <f t="shared" si="52"/>
        <v>7598.2633000000005</v>
      </c>
      <c r="T85" s="121"/>
      <c r="U85" s="121"/>
      <c r="V85" s="121"/>
      <c r="X85" s="105" t="str">
        <f>'Black 12-13'!A84</f>
        <v>Kennebunk Town</v>
      </c>
      <c r="Y85" s="155"/>
      <c r="Z85" s="155">
        <f>'Black 12-13'!C84</f>
        <v>470057</v>
      </c>
      <c r="AA85" s="86">
        <f>'Black 12-13'!D84</f>
        <v>1942.69</v>
      </c>
      <c r="AB85" s="160">
        <f t="shared" si="59"/>
        <v>0.83957902977723975</v>
      </c>
      <c r="AC85" s="160">
        <f t="shared" si="60"/>
        <v>0.84671254806479679</v>
      </c>
      <c r="AD85" s="59"/>
      <c r="AE85" s="59"/>
      <c r="AF85" s="59"/>
      <c r="AG85" s="59"/>
    </row>
    <row r="86" spans="1:33" ht="18.75" customHeight="1" x14ac:dyDescent="0.2">
      <c r="A86" s="60" t="s">
        <v>146</v>
      </c>
      <c r="B86" s="61">
        <v>0</v>
      </c>
      <c r="C86" s="73">
        <v>336879</v>
      </c>
      <c r="D86" s="74">
        <v>1469.56</v>
      </c>
      <c r="E86" s="64">
        <f t="shared" si="46"/>
        <v>1671.5935979999999</v>
      </c>
      <c r="F86" s="65">
        <v>13224.68</v>
      </c>
      <c r="G86" s="89">
        <f t="shared" si="47"/>
        <v>16365.833598000001</v>
      </c>
      <c r="J86" s="73">
        <v>336888</v>
      </c>
      <c r="K86" s="74">
        <v>1498.8</v>
      </c>
      <c r="L86" s="64">
        <f t="shared" si="48"/>
        <v>1671.638256</v>
      </c>
      <c r="M86" s="65">
        <v>13224.68</v>
      </c>
      <c r="N86" s="89">
        <f t="shared" si="49"/>
        <v>16395.118256000002</v>
      </c>
      <c r="Q86" s="119">
        <f t="shared" si="50"/>
        <v>4.3622784441891601E-3</v>
      </c>
      <c r="R86" s="172">
        <f t="shared" si="51"/>
        <v>1498.95</v>
      </c>
      <c r="S86" s="172">
        <f t="shared" si="52"/>
        <v>16395.223598</v>
      </c>
      <c r="T86" s="119"/>
      <c r="U86" s="119"/>
      <c r="V86" s="119"/>
      <c r="X86" s="59" t="str">
        <f>'Black 12-13'!A85</f>
        <v>Kittery Town</v>
      </c>
      <c r="Z86" s="152">
        <f>'Black 12-13'!C85</f>
        <v>373340</v>
      </c>
      <c r="AA86" s="86">
        <f>'Black 12-13'!D85</f>
        <v>1613.71</v>
      </c>
      <c r="AB86" s="160">
        <f t="shared" si="59"/>
        <v>0.90233835110087324</v>
      </c>
      <c r="AC86" s="160">
        <f t="shared" si="60"/>
        <v>0.91067168202465121</v>
      </c>
      <c r="AD86" s="105"/>
      <c r="AE86" s="105"/>
      <c r="AF86" s="105"/>
      <c r="AG86" s="105"/>
    </row>
    <row r="87" spans="1:33" ht="18.75" customHeight="1" x14ac:dyDescent="0.2">
      <c r="A87" s="120" t="s">
        <v>249</v>
      </c>
      <c r="B87" s="61">
        <v>0</v>
      </c>
      <c r="C87" s="73">
        <v>38735</v>
      </c>
      <c r="D87" s="74">
        <v>300.2</v>
      </c>
      <c r="E87" s="64">
        <f t="shared" si="46"/>
        <v>192.20307</v>
      </c>
      <c r="F87" s="65">
        <v>0</v>
      </c>
      <c r="G87" s="89">
        <f>SUM(D87:F87)</f>
        <v>492.40306999999996</v>
      </c>
      <c r="J87" s="73">
        <v>38735</v>
      </c>
      <c r="K87" s="74">
        <v>306.39</v>
      </c>
      <c r="L87" s="64">
        <f t="shared" si="48"/>
        <v>192.20307</v>
      </c>
      <c r="M87" s="65">
        <v>0</v>
      </c>
      <c r="N87" s="89">
        <f>SUM(K87:M87)</f>
        <v>498.59307000000001</v>
      </c>
      <c r="Q87" s="119">
        <f t="shared" si="50"/>
        <v>7.7500968116690329E-3</v>
      </c>
      <c r="R87" s="172">
        <f t="shared" si="51"/>
        <v>306.2</v>
      </c>
      <c r="S87" s="172">
        <f t="shared" si="52"/>
        <v>498.40306999999996</v>
      </c>
      <c r="T87" s="119"/>
      <c r="U87" s="119"/>
      <c r="V87" s="119"/>
      <c r="X87" s="59" t="str">
        <f>'Black 12-13'!A86</f>
        <v>Larouche &amp; Dyer</v>
      </c>
      <c r="Z87" s="152">
        <f>'Black 12-13'!C86</f>
        <v>46657</v>
      </c>
      <c r="AA87" s="86">
        <f>'Black 12-13'!D86</f>
        <v>357.86</v>
      </c>
      <c r="AB87" s="160">
        <f t="shared" si="59"/>
        <v>0.83020768587778893</v>
      </c>
      <c r="AC87" s="160">
        <f t="shared" si="60"/>
        <v>0.83887553791985692</v>
      </c>
    </row>
    <row r="88" spans="1:33" s="105" customFormat="1" ht="18.75" customHeight="1" x14ac:dyDescent="0.2">
      <c r="A88" s="60" t="s">
        <v>148</v>
      </c>
      <c r="B88" s="61">
        <v>0</v>
      </c>
      <c r="C88" s="75">
        <v>3669934</v>
      </c>
      <c r="D88" s="74">
        <v>17397.29</v>
      </c>
      <c r="E88" s="64">
        <f t="shared" si="46"/>
        <v>18210.212507999997</v>
      </c>
      <c r="F88" s="65">
        <v>60599.21</v>
      </c>
      <c r="G88" s="106">
        <f t="shared" si="47"/>
        <v>96206.712507999997</v>
      </c>
      <c r="H88" s="122"/>
      <c r="J88" s="75">
        <v>3700290</v>
      </c>
      <c r="K88" s="74">
        <v>19368.38</v>
      </c>
      <c r="L88" s="64">
        <f t="shared" si="48"/>
        <v>18360.838979999997</v>
      </c>
      <c r="M88" s="65">
        <v>60599.21</v>
      </c>
      <c r="N88" s="106">
        <f t="shared" si="49"/>
        <v>98328.428979999997</v>
      </c>
      <c r="O88" s="122"/>
      <c r="Q88" s="121">
        <f t="shared" si="50"/>
        <v>4.7404912458916156E-3</v>
      </c>
      <c r="R88" s="172">
        <f t="shared" si="51"/>
        <v>17745.240000000002</v>
      </c>
      <c r="S88" s="172">
        <f t="shared" si="52"/>
        <v>96554.662508000009</v>
      </c>
      <c r="T88" s="121"/>
      <c r="U88" s="121"/>
      <c r="V88" s="121"/>
      <c r="X88" s="127" t="str">
        <f>'Black 12-13'!A87</f>
        <v>Maine Veterans Homes</v>
      </c>
      <c r="Y88" s="154"/>
      <c r="Z88" s="155">
        <f>'Black 12-13'!C87</f>
        <v>4036001</v>
      </c>
      <c r="AA88" s="86">
        <f>'Black 12-13'!D87</f>
        <v>32620.3</v>
      </c>
      <c r="AB88" s="160">
        <f t="shared" si="59"/>
        <v>0.90929957648672532</v>
      </c>
      <c r="AC88" s="160">
        <f t="shared" si="60"/>
        <v>0.5333270999960148</v>
      </c>
      <c r="AD88" s="59"/>
      <c r="AE88" s="59"/>
      <c r="AF88" s="59"/>
      <c r="AG88" s="59"/>
    </row>
    <row r="89" spans="1:33" ht="18.75" customHeight="1" x14ac:dyDescent="0.2">
      <c r="A89" s="60" t="s">
        <v>94</v>
      </c>
      <c r="B89" s="61">
        <v>0</v>
      </c>
      <c r="C89" s="75">
        <v>3816664</v>
      </c>
      <c r="D89" s="74">
        <v>23101.65</v>
      </c>
      <c r="E89" s="64">
        <f>C89*24.81/5000</f>
        <v>18938.286767999998</v>
      </c>
      <c r="F89" s="65">
        <v>0</v>
      </c>
      <c r="G89" s="89">
        <f t="shared" si="47"/>
        <v>42039.936768</v>
      </c>
      <c r="J89" s="75">
        <v>4091755</v>
      </c>
      <c r="K89" s="74">
        <v>14877.02</v>
      </c>
      <c r="L89" s="64">
        <f>J89*24.81/5000</f>
        <v>20303.28831</v>
      </c>
      <c r="M89" s="65">
        <v>0</v>
      </c>
      <c r="N89" s="89">
        <f t="shared" si="49"/>
        <v>35180.30831</v>
      </c>
      <c r="Q89" s="119">
        <f t="shared" si="50"/>
        <v>6.0528382901926924E-3</v>
      </c>
      <c r="R89" s="172">
        <f t="shared" si="51"/>
        <v>23563.68</v>
      </c>
      <c r="S89" s="172">
        <f t="shared" si="52"/>
        <v>42501.966767999998</v>
      </c>
      <c r="T89" s="119"/>
      <c r="U89" s="119"/>
      <c r="V89" s="119"/>
      <c r="X89" s="125" t="str">
        <f>'Black 12-13'!A89</f>
        <v>Norway Savings Bank</v>
      </c>
      <c r="Y89" s="153"/>
      <c r="Z89" s="152">
        <f>'Black 12-13'!C89</f>
        <v>4117112</v>
      </c>
      <c r="AA89" s="86">
        <f>'Black 12-13'!D89</f>
        <v>18229.91</v>
      </c>
      <c r="AB89" s="160">
        <f t="shared" si="59"/>
        <v>0.92702457450756748</v>
      </c>
      <c r="AC89" s="160">
        <f t="shared" si="60"/>
        <v>1.2672388399065053</v>
      </c>
    </row>
    <row r="90" spans="1:33" ht="18.75" customHeight="1" x14ac:dyDescent="0.2">
      <c r="A90" s="60" t="s">
        <v>150</v>
      </c>
      <c r="B90" s="61">
        <v>0</v>
      </c>
      <c r="C90" s="73">
        <v>491428</v>
      </c>
      <c r="D90" s="74">
        <v>2545.83</v>
      </c>
      <c r="E90" s="64">
        <f>C90*24.81/5000</f>
        <v>2438.4657360000001</v>
      </c>
      <c r="F90" s="65">
        <v>10791.24</v>
      </c>
      <c r="G90" s="89">
        <f t="shared" si="47"/>
        <v>15775.535736</v>
      </c>
      <c r="J90" s="73">
        <v>491428</v>
      </c>
      <c r="K90" s="74">
        <v>2596.81</v>
      </c>
      <c r="L90" s="64">
        <f>J90*24.81/5000</f>
        <v>2438.4657360000001</v>
      </c>
      <c r="M90" s="65">
        <v>10791.24</v>
      </c>
      <c r="N90" s="89">
        <f t="shared" si="49"/>
        <v>15826.515735999999</v>
      </c>
      <c r="Q90" s="119">
        <f t="shared" si="50"/>
        <v>5.180474047062845E-3</v>
      </c>
      <c r="R90" s="172">
        <f t="shared" si="51"/>
        <v>2596.75</v>
      </c>
      <c r="S90" s="172">
        <f t="shared" si="52"/>
        <v>15826.455736</v>
      </c>
      <c r="T90" s="119"/>
      <c r="U90" s="119"/>
      <c r="V90" s="119"/>
      <c r="X90" s="59" t="str">
        <f>'Black 12-13'!A90</f>
        <v>Old Orchard Beach Town</v>
      </c>
      <c r="Z90" s="152">
        <f>'Black 12-13'!C90</f>
        <v>441663</v>
      </c>
      <c r="AA90" s="86">
        <f>'Black 12-13'!D90</f>
        <v>2065.06</v>
      </c>
      <c r="AB90" s="160">
        <f t="shared" si="59"/>
        <v>1.1126764071248894</v>
      </c>
      <c r="AC90" s="160">
        <f t="shared" si="60"/>
        <v>1.2328116374342635</v>
      </c>
    </row>
    <row r="91" spans="1:33" ht="18.75" customHeight="1" x14ac:dyDescent="0.2">
      <c r="A91" s="44" t="s">
        <v>275</v>
      </c>
      <c r="B91" s="61">
        <v>0</v>
      </c>
      <c r="C91" s="73">
        <v>1480284</v>
      </c>
      <c r="D91" s="74">
        <v>8057.89</v>
      </c>
      <c r="E91" s="64">
        <f>C91*24.81/5000</f>
        <v>7345.1692080000003</v>
      </c>
      <c r="F91" s="65">
        <v>33668.160000000003</v>
      </c>
      <c r="G91" s="89">
        <f t="shared" ref="G91" si="61">SUM(D91:F91)</f>
        <v>49071.219208000002</v>
      </c>
      <c r="J91" s="73">
        <v>1480284</v>
      </c>
      <c r="K91" s="74">
        <v>8219.76</v>
      </c>
      <c r="L91" s="64">
        <f>J91*24.81/5000</f>
        <v>7345.1692080000003</v>
      </c>
      <c r="M91" s="65">
        <v>33668.160000000003</v>
      </c>
      <c r="N91" s="89">
        <f t="shared" si="49"/>
        <v>49233.089208000005</v>
      </c>
      <c r="Q91" s="119">
        <f t="shared" ref="Q91" si="62">D91/C91</f>
        <v>5.4434757114175392E-3</v>
      </c>
      <c r="R91" s="172">
        <f t="shared" si="51"/>
        <v>8219.0499999999993</v>
      </c>
      <c r="S91" s="172">
        <f t="shared" si="52"/>
        <v>49232.379207999998</v>
      </c>
      <c r="T91" s="119"/>
      <c r="U91" s="119"/>
      <c r="V91" s="119"/>
      <c r="AA91" s="86"/>
      <c r="AB91" s="160"/>
      <c r="AC91" s="160"/>
    </row>
    <row r="92" spans="1:33" ht="18.75" customHeight="1" x14ac:dyDescent="0.2">
      <c r="A92" s="60" t="s">
        <v>152</v>
      </c>
      <c r="B92" s="61">
        <v>0</v>
      </c>
      <c r="C92" s="73">
        <v>823075</v>
      </c>
      <c r="D92" s="74">
        <v>5845.5</v>
      </c>
      <c r="E92" s="64">
        <f>C92*24.81/5000</f>
        <v>4084.0981499999998</v>
      </c>
      <c r="F92" s="65">
        <v>22807.4</v>
      </c>
      <c r="G92" s="89">
        <f t="shared" si="47"/>
        <v>32736.998149999999</v>
      </c>
      <c r="J92" s="73"/>
      <c r="K92" s="74"/>
      <c r="L92" s="64"/>
      <c r="M92" s="65"/>
      <c r="N92" s="89"/>
      <c r="Q92" s="119">
        <f t="shared" si="50"/>
        <v>7.1020259393129422E-3</v>
      </c>
      <c r="R92" s="172">
        <f t="shared" si="51"/>
        <v>5962.41</v>
      </c>
      <c r="S92" s="172">
        <f t="shared" si="52"/>
        <v>32853.908150000003</v>
      </c>
      <c r="T92" s="119"/>
      <c r="U92" s="119"/>
      <c r="V92" s="119"/>
      <c r="X92" s="59" t="str">
        <f>'Black 12-13'!A91</f>
        <v>Saco City</v>
      </c>
      <c r="Z92" s="152">
        <f>'Black 12-13'!C91</f>
        <v>829206</v>
      </c>
      <c r="AA92" s="86">
        <f>'Black 12-13'!D91</f>
        <v>6252.19</v>
      </c>
      <c r="AB92" s="160">
        <f t="shared" si="59"/>
        <v>0.99260617988774802</v>
      </c>
      <c r="AC92" s="160">
        <f t="shared" si="60"/>
        <v>0.93495239268160446</v>
      </c>
    </row>
    <row r="93" spans="1:33" ht="18.75" customHeight="1" x14ac:dyDescent="0.2">
      <c r="A93" s="60" t="s">
        <v>191</v>
      </c>
      <c r="B93" s="61">
        <v>0</v>
      </c>
      <c r="C93" s="73">
        <v>36596</v>
      </c>
      <c r="D93" s="74">
        <v>216.9</v>
      </c>
      <c r="E93" s="64">
        <f>C93*24.81/5000</f>
        <v>181.58935199999999</v>
      </c>
      <c r="F93" s="65">
        <v>0</v>
      </c>
      <c r="G93" s="89">
        <f t="shared" si="47"/>
        <v>398.489352</v>
      </c>
      <c r="J93" s="73">
        <v>36596</v>
      </c>
      <c r="K93" s="74">
        <v>221.31</v>
      </c>
      <c r="L93" s="64">
        <f>J93*24.81/5000</f>
        <v>181.58935199999999</v>
      </c>
      <c r="M93" s="65">
        <v>0</v>
      </c>
      <c r="N93" s="89">
        <f t="shared" si="49"/>
        <v>402.89935200000002</v>
      </c>
      <c r="Q93" s="119">
        <f t="shared" si="50"/>
        <v>5.9268772543447376E-3</v>
      </c>
      <c r="R93" s="172">
        <f t="shared" si="51"/>
        <v>221.24</v>
      </c>
      <c r="S93" s="172">
        <f t="shared" si="52"/>
        <v>402.82935199999997</v>
      </c>
      <c r="T93" s="119"/>
      <c r="U93" s="119"/>
      <c r="V93" s="119"/>
      <c r="X93" s="171" t="str">
        <f>'Black 12-13'!A93</f>
        <v>Soltan, Charles, LLC</v>
      </c>
      <c r="Y93" s="166"/>
      <c r="Z93" s="167">
        <f>'Black 12-13'!C93</f>
        <v>25413</v>
      </c>
      <c r="AA93" s="86">
        <f>'Black 12-13'!D93</f>
        <v>148.75</v>
      </c>
      <c r="AB93" s="160">
        <f t="shared" si="59"/>
        <v>1.4400503679219296</v>
      </c>
      <c r="AC93" s="160">
        <f t="shared" si="60"/>
        <v>1.4581512605042017</v>
      </c>
      <c r="AD93" s="168"/>
    </row>
    <row r="94" spans="1:33" ht="18.75" customHeight="1" x14ac:dyDescent="0.2">
      <c r="A94" s="78"/>
      <c r="B94" s="79"/>
      <c r="C94" s="80"/>
      <c r="D94" s="92"/>
      <c r="E94" s="92"/>
      <c r="F94" s="93"/>
      <c r="G94" s="89"/>
      <c r="J94" s="80"/>
      <c r="K94" s="92"/>
      <c r="L94" s="92"/>
      <c r="M94" s="93"/>
      <c r="N94" s="89"/>
      <c r="Q94" s="119"/>
      <c r="R94" s="119"/>
      <c r="S94" s="119"/>
      <c r="T94" s="119"/>
      <c r="U94" s="119"/>
      <c r="V94" s="119"/>
      <c r="AA94" s="86"/>
      <c r="AB94" s="160"/>
      <c r="AC94" s="160"/>
    </row>
    <row r="95" spans="1:33" s="16" customFormat="1" ht="18.75" customHeight="1" x14ac:dyDescent="0.2">
      <c r="A95" s="13" t="s">
        <v>269</v>
      </c>
      <c r="B95" s="173"/>
      <c r="C95" s="173">
        <f>SUM(C76:C94)</f>
        <v>25040347</v>
      </c>
      <c r="D95" s="103">
        <f>SUM(D76:D94)</f>
        <v>150049.43999999997</v>
      </c>
      <c r="E95" s="103">
        <f>SUM(E76:E94)</f>
        <v>124250.201814</v>
      </c>
      <c r="F95" s="103">
        <f>SUM(F76:F94)</f>
        <v>470615.16000000003</v>
      </c>
      <c r="G95" s="103">
        <f>SUM(G76:G94)</f>
        <v>744914.80181400012</v>
      </c>
      <c r="H95" s="177"/>
      <c r="J95" s="173">
        <f>SUM(J76:J94)</f>
        <v>23999226</v>
      </c>
      <c r="K95" s="103">
        <f>SUM(K76:K94)</f>
        <v>137885.99000000002</v>
      </c>
      <c r="L95" s="103">
        <f>SUM(L76:L94)</f>
        <v>119084.15941200001</v>
      </c>
      <c r="M95" s="103">
        <f>SUM(M76:M94)</f>
        <v>443845.55000000005</v>
      </c>
      <c r="N95" s="103">
        <f>SUM(N76:N94)</f>
        <v>700815.69941200002</v>
      </c>
      <c r="O95" s="177"/>
      <c r="Q95" s="174">
        <f>D95/C95</f>
        <v>5.9923067360048952E-3</v>
      </c>
      <c r="R95" s="103">
        <f>SUM(R76:R94)</f>
        <v>153050.43999999997</v>
      </c>
      <c r="S95" s="103">
        <f>SUM(S76:S94)</f>
        <v>747915.80181400012</v>
      </c>
      <c r="T95" s="174"/>
      <c r="U95" s="174"/>
      <c r="V95" s="174"/>
      <c r="X95" s="178" t="str">
        <f>'Black 12-13'!A95</f>
        <v>20 non-school Clients</v>
      </c>
      <c r="Y95" s="179">
        <f>'Black 12-13'!B95</f>
        <v>0</v>
      </c>
      <c r="Z95" s="180">
        <f>'Black 12-13'!C95</f>
        <v>26061820</v>
      </c>
      <c r="AA95" s="163">
        <f>'Black 12-13'!D95</f>
        <v>158849.1</v>
      </c>
      <c r="AB95" s="176">
        <f t="shared" ref="AB95:AB97" si="63">C95/Z95</f>
        <v>0.96080576874523727</v>
      </c>
      <c r="AC95" s="176">
        <f t="shared" ref="AC95:AC97" si="64">D95/AA95</f>
        <v>0.9446036521453377</v>
      </c>
    </row>
    <row r="96" spans="1:33" ht="18.75" customHeight="1" x14ac:dyDescent="0.2">
      <c r="C96" s="84">
        <f>AVERAGE(C77:C93)</f>
        <v>1472961.5882352942</v>
      </c>
      <c r="Q96" s="119"/>
      <c r="R96" s="119"/>
      <c r="S96" s="119"/>
      <c r="T96" s="119"/>
      <c r="U96" s="119"/>
      <c r="V96" s="119"/>
      <c r="AB96" s="160"/>
      <c r="AC96" s="160"/>
    </row>
    <row r="97" spans="1:33" s="90" customFormat="1" ht="18.75" customHeight="1" x14ac:dyDescent="0.2">
      <c r="A97" s="90" t="s">
        <v>155</v>
      </c>
      <c r="B97" s="100"/>
      <c r="C97" s="100">
        <f>SUM(C72+C95)</f>
        <v>313752490</v>
      </c>
      <c r="D97" s="101">
        <f t="shared" ref="D97:I97" si="65">SUM(D72,D95)</f>
        <v>1316522.9099999999</v>
      </c>
      <c r="E97" s="101">
        <f t="shared" si="65"/>
        <v>1556839.8553800003</v>
      </c>
      <c r="F97" s="101">
        <f t="shared" si="65"/>
        <v>3171541.1000000006</v>
      </c>
      <c r="G97" s="101">
        <f t="shared" si="65"/>
        <v>6044903.8653799994</v>
      </c>
      <c r="H97" s="97">
        <f t="shared" si="65"/>
        <v>2517.8750534164742</v>
      </c>
      <c r="I97" s="101">
        <f t="shared" si="65"/>
        <v>46.221506680905236</v>
      </c>
      <c r="J97" s="100">
        <f>SUM(J72+J95)</f>
        <v>304286956</v>
      </c>
      <c r="K97" s="101">
        <f t="shared" ref="K97:P97" si="66">SUM(K72,K95)</f>
        <v>1249323.5900000003</v>
      </c>
      <c r="L97" s="101">
        <f t="shared" si="66"/>
        <v>1509871.8756720002</v>
      </c>
      <c r="M97" s="101">
        <f t="shared" si="66"/>
        <v>3076555.1900000004</v>
      </c>
      <c r="N97" s="101">
        <f t="shared" si="66"/>
        <v>5802436.0156720011</v>
      </c>
      <c r="O97" s="97">
        <f t="shared" si="66"/>
        <v>2517.8750534164742</v>
      </c>
      <c r="P97" s="101">
        <f t="shared" si="66"/>
        <v>1045.6077383298702</v>
      </c>
      <c r="Q97" s="119">
        <f>D97/C97</f>
        <v>4.1960556552077082E-3</v>
      </c>
      <c r="R97" s="119"/>
      <c r="S97" s="119"/>
      <c r="T97" s="119"/>
      <c r="U97" s="119"/>
      <c r="V97" s="119"/>
      <c r="X97" s="59" t="str">
        <f>'Black 12-13'!A97</f>
        <v>GRAND TOTALS</v>
      </c>
      <c r="Y97" s="152">
        <f>'Black 12-13'!B97</f>
        <v>0</v>
      </c>
      <c r="Z97" s="170">
        <f>'Black 12-13'!C97</f>
        <v>325638950</v>
      </c>
      <c r="AA97" s="169">
        <f>'Black 12-13'!D97</f>
        <v>1403035.7799999996</v>
      </c>
      <c r="AB97" s="160">
        <f t="shared" si="63"/>
        <v>0.96349803977687554</v>
      </c>
      <c r="AC97" s="160">
        <f t="shared" si="64"/>
        <v>0.93833879988434821</v>
      </c>
      <c r="AE97" s="59"/>
      <c r="AF97" s="59"/>
      <c r="AG97" s="59"/>
    </row>
    <row r="98" spans="1:33" ht="18.75" customHeight="1" x14ac:dyDescent="0.2">
      <c r="A98" s="157" t="s">
        <v>270</v>
      </c>
      <c r="X98" s="59" t="str">
        <f>'Black 12-13'!A98</f>
        <v>87 clients</v>
      </c>
      <c r="AE98" s="90"/>
      <c r="AF98" s="90"/>
      <c r="AG98" s="90"/>
    </row>
  </sheetData>
  <pageMargins left="0.2" right="0.2" top="0.5" bottom="0.5" header="0.3" footer="0.3"/>
  <pageSetup scale="61" fitToHeight="0" orientation="portrait" r:id="rId1"/>
  <headerFooter alignWithMargins="0"/>
  <rowBreaks count="1" manualBreakCount="1">
    <brk id="53" max="15" man="1"/>
  </rowBreaks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L98"/>
  <sheetViews>
    <sheetView view="pageBreakPreview" zoomScaleNormal="115" zoomScaleSheetLayoutView="100" workbookViewId="0">
      <pane xSplit="1" ySplit="1" topLeftCell="B23" activePane="bottomRight" state="frozen"/>
      <selection pane="topRight" activeCell="B1" sqref="B1"/>
      <selection pane="bottomLeft" activeCell="A2" sqref="A2"/>
      <selection pane="bottomRight" activeCell="B2" sqref="B2"/>
    </sheetView>
  </sheetViews>
  <sheetFormatPr defaultColWidth="12.28515625" defaultRowHeight="18.75" customHeight="1" x14ac:dyDescent="0.2"/>
  <cols>
    <col min="1" max="1" width="22.7109375" style="105" bestFit="1" customWidth="1"/>
    <col min="2" max="2" width="12.140625" style="84" bestFit="1" customWidth="1"/>
    <col min="3" max="3" width="16.5703125" style="84" customWidth="1"/>
    <col min="4" max="4" width="16.5703125" style="85" customWidth="1"/>
    <col min="5" max="5" width="15" style="85" customWidth="1"/>
    <col min="6" max="6" width="16.140625" style="86" customWidth="1"/>
    <col min="7" max="7" width="13.42578125" style="90" customWidth="1"/>
    <col min="8" max="8" width="14.85546875" style="87" customWidth="1"/>
    <col min="9" max="9" width="12.42578125" style="59" customWidth="1"/>
    <col min="10" max="10" width="16.5703125" style="84" hidden="1" customWidth="1"/>
    <col min="11" max="11" width="16.5703125" style="85" hidden="1" customWidth="1"/>
    <col min="12" max="12" width="13.42578125" style="85" hidden="1" customWidth="1"/>
    <col min="13" max="13" width="16.140625" style="86" hidden="1" customWidth="1"/>
    <col min="14" max="14" width="13.42578125" style="90" hidden="1" customWidth="1"/>
    <col min="15" max="15" width="14.85546875" style="87" hidden="1" customWidth="1"/>
    <col min="16" max="16" width="12.42578125" style="59" hidden="1" customWidth="1"/>
    <col min="17" max="17" width="12.28515625" style="59"/>
    <col min="18" max="18" width="18.5703125" style="59" hidden="1" customWidth="1"/>
    <col min="19" max="19" width="16.85546875" style="59" hidden="1" customWidth="1"/>
    <col min="20" max="20" width="12.28515625" style="59"/>
    <col min="21" max="21" width="13.42578125" style="59" bestFit="1" customWidth="1"/>
    <col min="22" max="22" width="14.42578125" style="152" bestFit="1" customWidth="1"/>
    <col min="23" max="23" width="12.28515625" style="152"/>
    <col min="24" max="24" width="13.42578125" style="59" bestFit="1" customWidth="1"/>
    <col min="25" max="25" width="12" style="59" customWidth="1"/>
    <col min="26" max="26" width="8.42578125" style="59" bestFit="1" customWidth="1"/>
    <col min="27" max="27" width="17.28515625" style="59" bestFit="1" customWidth="1"/>
    <col min="28" max="28" width="19" style="59" bestFit="1" customWidth="1"/>
    <col min="29" max="29" width="17.28515625" style="59" bestFit="1" customWidth="1"/>
    <col min="30" max="30" width="19" style="59" bestFit="1" customWidth="1"/>
    <col min="31" max="31" width="17.28515625" style="59" bestFit="1" customWidth="1"/>
    <col min="32" max="16384" width="12.28515625" style="59"/>
  </cols>
  <sheetData>
    <row r="1" spans="1:38" s="90" customFormat="1" ht="18.75" customHeight="1" x14ac:dyDescent="0.2">
      <c r="A1" s="210" t="s">
        <v>0</v>
      </c>
      <c r="B1" s="112" t="s">
        <v>66</v>
      </c>
      <c r="C1" s="113" t="s">
        <v>67</v>
      </c>
      <c r="D1" s="114" t="s">
        <v>68</v>
      </c>
      <c r="E1" s="115" t="s">
        <v>60</v>
      </c>
      <c r="F1" s="116" t="s">
        <v>69</v>
      </c>
      <c r="G1" s="116" t="s">
        <v>61</v>
      </c>
      <c r="H1" s="117" t="s">
        <v>62</v>
      </c>
      <c r="I1" s="118" t="s">
        <v>63</v>
      </c>
      <c r="J1" s="113" t="s">
        <v>278</v>
      </c>
      <c r="K1" s="114" t="s">
        <v>279</v>
      </c>
      <c r="L1" s="115" t="s">
        <v>60</v>
      </c>
      <c r="M1" s="116" t="s">
        <v>69</v>
      </c>
      <c r="N1" s="116" t="s">
        <v>61</v>
      </c>
      <c r="O1" s="117" t="s">
        <v>62</v>
      </c>
      <c r="P1" s="118" t="s">
        <v>63</v>
      </c>
      <c r="Q1" s="90" t="s">
        <v>296</v>
      </c>
      <c r="R1" s="90" t="s">
        <v>276</v>
      </c>
      <c r="S1" s="90" t="s">
        <v>277</v>
      </c>
      <c r="V1" s="161" t="str">
        <f>'Black 12-13'!B1</f>
        <v>Student Pop</v>
      </c>
      <c r="W1" s="161" t="s">
        <v>273</v>
      </c>
      <c r="X1" s="161" t="s">
        <v>274</v>
      </c>
      <c r="Y1" s="161" t="s">
        <v>271</v>
      </c>
      <c r="Z1" s="161" t="s">
        <v>272</v>
      </c>
    </row>
    <row r="2" spans="1:38" ht="18.75" customHeight="1" x14ac:dyDescent="0.2">
      <c r="A2" s="44" t="s">
        <v>282</v>
      </c>
      <c r="B2" s="61">
        <v>634</v>
      </c>
      <c r="C2" s="62">
        <v>1372169</v>
      </c>
      <c r="D2" s="63">
        <v>5662.63</v>
      </c>
      <c r="E2" s="64">
        <f t="shared" ref="E2:E9" si="0">C2*24.81/5000</f>
        <v>6808.7025780000004</v>
      </c>
      <c r="F2" s="65">
        <v>31240.48</v>
      </c>
      <c r="G2" s="106">
        <f t="shared" ref="G2:G65" si="1">SUM(D2:F2)</f>
        <v>43711.812577999997</v>
      </c>
      <c r="H2" s="95">
        <f>C2/B2</f>
        <v>2164.3044164037856</v>
      </c>
      <c r="I2" s="66">
        <f>G2/B2</f>
        <v>68.946076621451098</v>
      </c>
      <c r="J2" s="62">
        <v>1372169</v>
      </c>
      <c r="K2" s="63">
        <v>5662.63</v>
      </c>
      <c r="L2" s="64">
        <f t="shared" ref="L2:L9" si="2">J2*24.81/5000</f>
        <v>6808.7025780000004</v>
      </c>
      <c r="M2" s="65">
        <v>31240.48</v>
      </c>
      <c r="N2" s="106">
        <f t="shared" ref="N2:N9" si="3">SUM(K2:M2)</f>
        <v>43711.812577999997</v>
      </c>
      <c r="O2" s="95">
        <f t="shared" ref="O2:O9" si="4">J2/B2</f>
        <v>2164.3044164037856</v>
      </c>
      <c r="P2" s="66">
        <f t="shared" ref="P2:P9" si="5">N2/B2</f>
        <v>68.946076621451098</v>
      </c>
      <c r="Q2" s="121">
        <f t="shared" ref="Q2:Q9" si="6">D2/C2</f>
        <v>4.1267730141112359E-3</v>
      </c>
      <c r="R2" s="172">
        <f t="shared" ref="R2:R9" si="7">ROUND(D2*1.02,2)</f>
        <v>5775.88</v>
      </c>
      <c r="S2" s="172">
        <f t="shared" ref="S2:S9" si="8">SUM(R2+E2+F2)</f>
        <v>43825.062577999997</v>
      </c>
      <c r="T2" s="121"/>
      <c r="U2" s="125" t="s">
        <v>282</v>
      </c>
      <c r="V2" s="152">
        <v>643</v>
      </c>
      <c r="W2" s="152">
        <v>1289299</v>
      </c>
      <c r="X2" s="86">
        <v>5232.05</v>
      </c>
      <c r="Y2" s="160">
        <f>C2/W2</f>
        <v>1.0642752379393763</v>
      </c>
      <c r="Z2" s="160">
        <f>D2/X2</f>
        <v>1.0822966141378618</v>
      </c>
      <c r="AA2" s="129" t="b">
        <f>A2=U2</f>
        <v>1</v>
      </c>
      <c r="AB2" s="130"/>
      <c r="AC2" s="130"/>
      <c r="AD2" s="130"/>
      <c r="AE2" s="130"/>
      <c r="AF2" s="105"/>
      <c r="AG2" s="105"/>
      <c r="AH2" s="105"/>
      <c r="AI2" s="105"/>
      <c r="AJ2" s="105"/>
      <c r="AK2" s="105"/>
      <c r="AL2" s="105"/>
    </row>
    <row r="3" spans="1:38" ht="18.75" customHeight="1" x14ac:dyDescent="0.2">
      <c r="A3" s="60" t="s">
        <v>211</v>
      </c>
      <c r="B3" s="61">
        <v>1525</v>
      </c>
      <c r="C3" s="62">
        <v>3307265</v>
      </c>
      <c r="D3" s="63">
        <v>17622.78</v>
      </c>
      <c r="E3" s="64">
        <f t="shared" si="0"/>
        <v>16410.648929999999</v>
      </c>
      <c r="F3" s="65">
        <v>66894.58</v>
      </c>
      <c r="G3" s="89">
        <f t="shared" si="1"/>
        <v>100928.00893</v>
      </c>
      <c r="H3" s="95">
        <f t="shared" ref="H3:H66" si="9">C3/B3</f>
        <v>2168.6983606557378</v>
      </c>
      <c r="I3" s="66">
        <f t="shared" ref="I3:I66" si="10">G3/B3</f>
        <v>66.182300937704909</v>
      </c>
      <c r="J3" s="62">
        <v>3307265</v>
      </c>
      <c r="K3" s="63">
        <v>17622.78</v>
      </c>
      <c r="L3" s="64">
        <f t="shared" si="2"/>
        <v>16410.648929999999</v>
      </c>
      <c r="M3" s="65">
        <v>66894.58</v>
      </c>
      <c r="N3" s="89">
        <f t="shared" si="3"/>
        <v>100928.00893</v>
      </c>
      <c r="O3" s="95">
        <f t="shared" si="4"/>
        <v>2168.6983606557378</v>
      </c>
      <c r="P3" s="66">
        <f t="shared" si="5"/>
        <v>66.182300937704909</v>
      </c>
      <c r="Q3" s="119">
        <f t="shared" si="6"/>
        <v>5.328505577871746E-3</v>
      </c>
      <c r="R3" s="172">
        <f t="shared" si="7"/>
        <v>17975.240000000002</v>
      </c>
      <c r="S3" s="172">
        <f t="shared" si="8"/>
        <v>101280.46893</v>
      </c>
      <c r="T3" s="119"/>
      <c r="U3" s="127" t="s">
        <v>211</v>
      </c>
      <c r="V3" s="154">
        <v>1531</v>
      </c>
      <c r="W3" s="155">
        <v>3570356</v>
      </c>
      <c r="X3" s="162">
        <v>18022.18</v>
      </c>
      <c r="Y3" s="160">
        <f t="shared" ref="Y3:Y41" si="11">C3/W3</f>
        <v>0.92631239013700595</v>
      </c>
      <c r="Z3" s="160">
        <f t="shared" ref="Z3:Z41" si="12">D3/X3</f>
        <v>0.97783841910357117</v>
      </c>
      <c r="AA3" s="129" t="b">
        <f t="shared" ref="AA3:AA41" si="13">A3=U3</f>
        <v>1</v>
      </c>
      <c r="AB3" s="125"/>
      <c r="AD3" s="125"/>
      <c r="AE3" s="125"/>
      <c r="AF3" s="90"/>
      <c r="AH3" s="90"/>
      <c r="AI3" s="90"/>
      <c r="AJ3" s="90"/>
      <c r="AK3" s="90"/>
      <c r="AL3" s="90"/>
    </row>
    <row r="4" spans="1:38" ht="18.75" customHeight="1" x14ac:dyDescent="0.2">
      <c r="A4" s="60" t="s">
        <v>212</v>
      </c>
      <c r="B4" s="61">
        <v>3872</v>
      </c>
      <c r="C4" s="62">
        <v>9251750</v>
      </c>
      <c r="D4" s="63">
        <v>45129.599999999999</v>
      </c>
      <c r="E4" s="64">
        <f t="shared" si="0"/>
        <v>45907.183499999999</v>
      </c>
      <c r="F4" s="65">
        <v>67143.600000000006</v>
      </c>
      <c r="G4" s="89">
        <f t="shared" si="1"/>
        <v>158180.3835</v>
      </c>
      <c r="H4" s="95">
        <f t="shared" si="9"/>
        <v>2389.3982438016528</v>
      </c>
      <c r="I4" s="66">
        <f t="shared" si="10"/>
        <v>40.852371771694216</v>
      </c>
      <c r="J4" s="62">
        <f>C4</f>
        <v>9251750</v>
      </c>
      <c r="K4" s="63">
        <f>D4</f>
        <v>45129.599999999999</v>
      </c>
      <c r="L4" s="64">
        <f t="shared" si="2"/>
        <v>45907.183499999999</v>
      </c>
      <c r="M4" s="65">
        <v>67143.600000000006</v>
      </c>
      <c r="N4" s="89">
        <f t="shared" si="3"/>
        <v>158180.3835</v>
      </c>
      <c r="O4" s="95">
        <f t="shared" si="4"/>
        <v>2389.3982438016528</v>
      </c>
      <c r="P4" s="66">
        <f t="shared" si="5"/>
        <v>40.852371771694216</v>
      </c>
      <c r="Q4" s="119">
        <f t="shared" si="6"/>
        <v>4.8779528197368067E-3</v>
      </c>
      <c r="R4" s="172">
        <f t="shared" si="7"/>
        <v>46032.19</v>
      </c>
      <c r="S4" s="172">
        <f t="shared" si="8"/>
        <v>159082.97350000002</v>
      </c>
      <c r="T4" s="119"/>
      <c r="U4" s="59" t="s">
        <v>212</v>
      </c>
      <c r="V4" s="152">
        <v>3841</v>
      </c>
      <c r="W4" s="152">
        <v>9044508</v>
      </c>
      <c r="X4" s="86">
        <v>43589.59</v>
      </c>
      <c r="Y4" s="160">
        <f t="shared" si="11"/>
        <v>1.0229135736294335</v>
      </c>
      <c r="Z4" s="160">
        <f t="shared" si="12"/>
        <v>1.0353297656619391</v>
      </c>
      <c r="AA4" s="129" t="b">
        <f t="shared" si="13"/>
        <v>1</v>
      </c>
      <c r="AB4" s="125"/>
      <c r="AD4" s="125"/>
      <c r="AE4" s="125"/>
      <c r="AF4" s="90"/>
      <c r="AG4" s="125"/>
      <c r="AH4" s="90"/>
      <c r="AI4" s="90"/>
      <c r="AJ4" s="90"/>
      <c r="AK4" s="90"/>
      <c r="AL4" s="90"/>
    </row>
    <row r="5" spans="1:38" ht="18.75" customHeight="1" x14ac:dyDescent="0.2">
      <c r="A5" s="60" t="s">
        <v>123</v>
      </c>
      <c r="B5" s="61">
        <v>2532</v>
      </c>
      <c r="C5" s="62">
        <v>5814080</v>
      </c>
      <c r="D5" s="63">
        <v>24686.43</v>
      </c>
      <c r="E5" s="64">
        <f t="shared" si="0"/>
        <v>28849.464959999998</v>
      </c>
      <c r="F5" s="65">
        <v>49916.19</v>
      </c>
      <c r="G5" s="89">
        <f t="shared" si="1"/>
        <v>103452.08496000001</v>
      </c>
      <c r="H5" s="95">
        <f t="shared" si="9"/>
        <v>2296.2401263823067</v>
      </c>
      <c r="I5" s="66">
        <f t="shared" si="10"/>
        <v>40.857853459715642</v>
      </c>
      <c r="J5" s="62">
        <v>5698666</v>
      </c>
      <c r="K5" s="63">
        <v>19949.18</v>
      </c>
      <c r="L5" s="64">
        <f t="shared" si="2"/>
        <v>28276.780691999997</v>
      </c>
      <c r="M5" s="65">
        <v>49916.19</v>
      </c>
      <c r="N5" s="89">
        <f t="shared" si="3"/>
        <v>98142.150691999996</v>
      </c>
      <c r="O5" s="95">
        <f t="shared" si="4"/>
        <v>2250.6579778830965</v>
      </c>
      <c r="P5" s="66">
        <f t="shared" si="5"/>
        <v>38.760723022116899</v>
      </c>
      <c r="Q5" s="119">
        <f t="shared" si="6"/>
        <v>4.2459735676151685E-3</v>
      </c>
      <c r="R5" s="172">
        <f t="shared" si="7"/>
        <v>25180.16</v>
      </c>
      <c r="S5" s="172">
        <f t="shared" si="8"/>
        <v>103945.81496</v>
      </c>
      <c r="T5" s="119"/>
      <c r="U5" s="59" t="s">
        <v>123</v>
      </c>
      <c r="V5" s="152">
        <v>2299</v>
      </c>
      <c r="W5" s="152">
        <v>5873975</v>
      </c>
      <c r="X5" s="86">
        <v>26691.34</v>
      </c>
      <c r="Y5" s="160">
        <f t="shared" si="11"/>
        <v>0.98980332738903387</v>
      </c>
      <c r="Z5" s="160">
        <f t="shared" si="12"/>
        <v>0.92488537480695987</v>
      </c>
      <c r="AA5" s="129" t="b">
        <f t="shared" si="13"/>
        <v>1</v>
      </c>
      <c r="AB5" s="125"/>
      <c r="AD5" s="125"/>
      <c r="AE5" s="125"/>
      <c r="AF5" s="90"/>
      <c r="AG5" s="125"/>
      <c r="AH5" s="90"/>
      <c r="AI5" s="90"/>
      <c r="AJ5" s="90"/>
      <c r="AK5" s="90"/>
      <c r="AL5" s="90"/>
    </row>
    <row r="6" spans="1:38" ht="18.75" customHeight="1" x14ac:dyDescent="0.2">
      <c r="A6" s="60" t="s">
        <v>2</v>
      </c>
      <c r="B6" s="61">
        <v>2783</v>
      </c>
      <c r="C6" s="62">
        <v>6733489</v>
      </c>
      <c r="D6" s="63">
        <v>27932.43</v>
      </c>
      <c r="E6" s="64">
        <f t="shared" si="0"/>
        <v>33411.572418000003</v>
      </c>
      <c r="F6" s="65">
        <v>77883.77</v>
      </c>
      <c r="G6" s="89">
        <f t="shared" si="1"/>
        <v>139227.77241800001</v>
      </c>
      <c r="H6" s="95">
        <f t="shared" si="9"/>
        <v>2419.5073661516349</v>
      </c>
      <c r="I6" s="66">
        <f t="shared" si="10"/>
        <v>50.027945532878192</v>
      </c>
      <c r="J6" s="62">
        <f t="shared" ref="J6:J14" si="14">C6</f>
        <v>6733489</v>
      </c>
      <c r="K6" s="63">
        <f t="shared" ref="K6:K14" si="15">D6</f>
        <v>27932.43</v>
      </c>
      <c r="L6" s="64">
        <f t="shared" si="2"/>
        <v>33411.572418000003</v>
      </c>
      <c r="M6" s="65">
        <v>77883.77</v>
      </c>
      <c r="N6" s="89">
        <f t="shared" si="3"/>
        <v>139227.77241800001</v>
      </c>
      <c r="O6" s="95">
        <f t="shared" si="4"/>
        <v>2419.5073661516349</v>
      </c>
      <c r="P6" s="66">
        <f t="shared" si="5"/>
        <v>50.027945532878192</v>
      </c>
      <c r="Q6" s="119">
        <f t="shared" si="6"/>
        <v>4.148284789653625E-3</v>
      </c>
      <c r="R6" s="172">
        <f t="shared" si="7"/>
        <v>28491.08</v>
      </c>
      <c r="S6" s="172">
        <f t="shared" si="8"/>
        <v>139786.422418</v>
      </c>
      <c r="T6" s="119"/>
      <c r="U6" s="59" t="s">
        <v>2</v>
      </c>
      <c r="V6" s="153">
        <v>2777</v>
      </c>
      <c r="W6" s="152">
        <v>6153543</v>
      </c>
      <c r="X6" s="86">
        <v>25016.720000000001</v>
      </c>
      <c r="Y6" s="160">
        <f t="shared" si="11"/>
        <v>1.0942458677870619</v>
      </c>
      <c r="Z6" s="160">
        <f t="shared" si="12"/>
        <v>1.1165504510583322</v>
      </c>
      <c r="AA6" s="129" t="b">
        <f t="shared" si="13"/>
        <v>1</v>
      </c>
      <c r="AF6" s="90"/>
      <c r="AH6" s="90"/>
      <c r="AI6" s="90"/>
      <c r="AJ6" s="90"/>
      <c r="AK6" s="90"/>
      <c r="AL6" s="90"/>
    </row>
    <row r="7" spans="1:38" ht="18.75" customHeight="1" x14ac:dyDescent="0.2">
      <c r="A7" s="60" t="s">
        <v>72</v>
      </c>
      <c r="B7" s="61">
        <v>1641</v>
      </c>
      <c r="C7" s="62">
        <v>4554644</v>
      </c>
      <c r="D7" s="63">
        <v>20183.060000000001</v>
      </c>
      <c r="E7" s="64">
        <f t="shared" si="0"/>
        <v>22600.143528000001</v>
      </c>
      <c r="F7" s="65">
        <v>38771.53</v>
      </c>
      <c r="G7" s="89">
        <f t="shared" si="1"/>
        <v>81554.733527999997</v>
      </c>
      <c r="H7" s="95">
        <f t="shared" si="9"/>
        <v>2775.5295551492991</v>
      </c>
      <c r="I7" s="66">
        <f t="shared" si="10"/>
        <v>49.698192277879343</v>
      </c>
      <c r="J7" s="62">
        <f t="shared" si="14"/>
        <v>4554644</v>
      </c>
      <c r="K7" s="63">
        <f t="shared" si="15"/>
        <v>20183.060000000001</v>
      </c>
      <c r="L7" s="64">
        <f t="shared" si="2"/>
        <v>22600.143528000001</v>
      </c>
      <c r="M7" s="65">
        <v>38771.53</v>
      </c>
      <c r="N7" s="89">
        <f t="shared" si="3"/>
        <v>81554.733527999997</v>
      </c>
      <c r="O7" s="95">
        <f t="shared" si="4"/>
        <v>2775.5295551492991</v>
      </c>
      <c r="P7" s="66">
        <f t="shared" si="5"/>
        <v>49.698192277879343</v>
      </c>
      <c r="Q7" s="119">
        <f t="shared" si="6"/>
        <v>4.4313145001014355E-3</v>
      </c>
      <c r="R7" s="172">
        <f t="shared" si="7"/>
        <v>20586.72</v>
      </c>
      <c r="S7" s="172">
        <f t="shared" si="8"/>
        <v>81958.393528000001</v>
      </c>
      <c r="T7" s="119"/>
      <c r="U7" s="59" t="s">
        <v>72</v>
      </c>
      <c r="V7" s="152">
        <v>1655</v>
      </c>
      <c r="W7" s="152">
        <v>4670737</v>
      </c>
      <c r="X7" s="86">
        <v>20186.5</v>
      </c>
      <c r="Y7" s="160">
        <f t="shared" si="11"/>
        <v>0.97514460779958279</v>
      </c>
      <c r="Z7" s="160">
        <f t="shared" si="12"/>
        <v>0.99982958908181219</v>
      </c>
      <c r="AA7" s="129" t="b">
        <f t="shared" si="13"/>
        <v>1</v>
      </c>
      <c r="AB7" s="125"/>
      <c r="AF7" s="90"/>
      <c r="AH7" s="90"/>
      <c r="AI7" s="90"/>
      <c r="AJ7" s="90"/>
      <c r="AK7" s="90"/>
      <c r="AL7" s="90"/>
    </row>
    <row r="8" spans="1:38" ht="18.75" customHeight="1" x14ac:dyDescent="0.2">
      <c r="A8" s="60" t="s">
        <v>197</v>
      </c>
      <c r="B8" s="61">
        <v>33</v>
      </c>
      <c r="C8" s="62">
        <v>52925</v>
      </c>
      <c r="D8" s="63">
        <v>288.44</v>
      </c>
      <c r="E8" s="64">
        <f t="shared" si="0"/>
        <v>262.61385000000001</v>
      </c>
      <c r="F8" s="65">
        <v>1291.83</v>
      </c>
      <c r="G8" s="89">
        <f t="shared" si="1"/>
        <v>1842.8838499999999</v>
      </c>
      <c r="H8" s="95">
        <f t="shared" si="9"/>
        <v>1603.7878787878788</v>
      </c>
      <c r="I8" s="66">
        <f t="shared" si="10"/>
        <v>55.844965151515147</v>
      </c>
      <c r="J8" s="62">
        <f t="shared" si="14"/>
        <v>52925</v>
      </c>
      <c r="K8" s="63">
        <f t="shared" si="15"/>
        <v>288.44</v>
      </c>
      <c r="L8" s="64">
        <f t="shared" si="2"/>
        <v>262.61385000000001</v>
      </c>
      <c r="M8" s="65">
        <v>1291.83</v>
      </c>
      <c r="N8" s="89">
        <f t="shared" si="3"/>
        <v>1842.8838499999999</v>
      </c>
      <c r="O8" s="95">
        <f t="shared" si="4"/>
        <v>1603.7878787878788</v>
      </c>
      <c r="P8" s="66">
        <f t="shared" si="5"/>
        <v>55.844965151515147</v>
      </c>
      <c r="Q8" s="119">
        <f t="shared" si="6"/>
        <v>5.4499763816721778E-3</v>
      </c>
      <c r="R8" s="172">
        <f t="shared" si="7"/>
        <v>294.20999999999998</v>
      </c>
      <c r="S8" s="172">
        <f t="shared" si="8"/>
        <v>1848.6538499999999</v>
      </c>
      <c r="T8" s="119"/>
      <c r="U8" s="125" t="s">
        <v>197</v>
      </c>
      <c r="V8" s="153">
        <v>31</v>
      </c>
      <c r="W8" s="152">
        <v>55760</v>
      </c>
      <c r="X8" s="86">
        <v>297.76</v>
      </c>
      <c r="Y8" s="160">
        <f t="shared" si="11"/>
        <v>0.94915710186513624</v>
      </c>
      <c r="Z8" s="160">
        <f t="shared" si="12"/>
        <v>0.96869962385814079</v>
      </c>
      <c r="AA8" s="129" t="b">
        <f t="shared" si="13"/>
        <v>1</v>
      </c>
      <c r="AB8" s="125"/>
      <c r="AF8" s="90"/>
      <c r="AH8" s="90"/>
      <c r="AI8" s="90"/>
      <c r="AJ8" s="90"/>
      <c r="AK8" s="90"/>
      <c r="AL8" s="90"/>
    </row>
    <row r="9" spans="1:38" ht="18.75" customHeight="1" x14ac:dyDescent="0.2">
      <c r="A9" s="44" t="s">
        <v>280</v>
      </c>
      <c r="B9" s="61">
        <v>142</v>
      </c>
      <c r="C9" s="62">
        <v>313319</v>
      </c>
      <c r="D9" s="63">
        <v>1442.99</v>
      </c>
      <c r="E9" s="64">
        <f t="shared" si="0"/>
        <v>1554.6888779999999</v>
      </c>
      <c r="F9" s="65">
        <v>2934.49</v>
      </c>
      <c r="G9" s="89">
        <f t="shared" si="1"/>
        <v>5932.1688779999995</v>
      </c>
      <c r="H9" s="95">
        <f t="shared" si="9"/>
        <v>2206.4718309859154</v>
      </c>
      <c r="I9" s="66">
        <f t="shared" si="10"/>
        <v>41.775837169014082</v>
      </c>
      <c r="J9" s="62">
        <f t="shared" si="14"/>
        <v>313319</v>
      </c>
      <c r="K9" s="63">
        <f t="shared" si="15"/>
        <v>1442.99</v>
      </c>
      <c r="L9" s="64">
        <f t="shared" si="2"/>
        <v>1554.6888779999999</v>
      </c>
      <c r="M9" s="65">
        <v>2934.49</v>
      </c>
      <c r="N9" s="89">
        <f t="shared" si="3"/>
        <v>5932.1688779999995</v>
      </c>
      <c r="O9" s="95">
        <f t="shared" si="4"/>
        <v>2206.4718309859154</v>
      </c>
      <c r="P9" s="66">
        <f t="shared" si="5"/>
        <v>41.775837169014082</v>
      </c>
      <c r="Q9" s="119">
        <f t="shared" si="6"/>
        <v>4.6054979110746559E-3</v>
      </c>
      <c r="R9" s="172">
        <f t="shared" si="7"/>
        <v>1471.85</v>
      </c>
      <c r="S9" s="172">
        <f t="shared" si="8"/>
        <v>5961.0288779999992</v>
      </c>
      <c r="T9" s="119"/>
      <c r="U9" s="59" t="s">
        <v>280</v>
      </c>
      <c r="V9" s="152">
        <v>139</v>
      </c>
      <c r="W9" s="152">
        <v>344536</v>
      </c>
      <c r="X9" s="86">
        <v>1540.45</v>
      </c>
      <c r="Y9" s="160">
        <f t="shared" si="11"/>
        <v>0.9093940836371236</v>
      </c>
      <c r="Z9" s="160">
        <f t="shared" si="12"/>
        <v>0.93673277289103829</v>
      </c>
      <c r="AA9" s="129" t="b">
        <f t="shared" si="13"/>
        <v>1</v>
      </c>
      <c r="AB9" s="125"/>
      <c r="AF9" s="90"/>
      <c r="AH9" s="90"/>
      <c r="AI9" s="90"/>
      <c r="AJ9" s="90"/>
      <c r="AK9" s="90"/>
      <c r="AL9" s="90"/>
    </row>
    <row r="10" spans="1:38" ht="18.75" customHeight="1" x14ac:dyDescent="0.2">
      <c r="A10" s="44" t="s">
        <v>262</v>
      </c>
      <c r="B10" s="61">
        <v>453</v>
      </c>
      <c r="C10" s="62">
        <v>1531540</v>
      </c>
      <c r="D10" s="63">
        <v>6376.81</v>
      </c>
      <c r="E10" s="64">
        <f t="shared" ref="E10:E42" si="16">C10*24.81/5000</f>
        <v>7599.5014799999999</v>
      </c>
      <c r="F10" s="65">
        <v>8229.14</v>
      </c>
      <c r="G10" s="89">
        <f t="shared" si="1"/>
        <v>22205.45148</v>
      </c>
      <c r="H10" s="95">
        <f t="shared" si="9"/>
        <v>3380.8830022075053</v>
      </c>
      <c r="I10" s="66">
        <f t="shared" si="10"/>
        <v>49.018656688741721</v>
      </c>
      <c r="J10" s="62">
        <f t="shared" si="14"/>
        <v>1531540</v>
      </c>
      <c r="K10" s="63">
        <f t="shared" si="15"/>
        <v>6376.81</v>
      </c>
      <c r="L10" s="64">
        <f t="shared" ref="L10:L50" si="17">J10*24.81/5000</f>
        <v>7599.5014799999999</v>
      </c>
      <c r="M10" s="65">
        <v>8229.14</v>
      </c>
      <c r="N10" s="89">
        <f t="shared" ref="N10:N50" si="18">SUM(K10:M10)</f>
        <v>22205.45148</v>
      </c>
      <c r="O10" s="95">
        <f t="shared" ref="O10:O50" si="19">J10/B10</f>
        <v>3380.8830022075053</v>
      </c>
      <c r="P10" s="66">
        <f t="shared" ref="P10:P50" si="20">N10/B10</f>
        <v>49.018656688741721</v>
      </c>
      <c r="Q10" s="119">
        <f t="shared" ref="Q10:Q42" si="21">D10/C10</f>
        <v>4.1636588009454538E-3</v>
      </c>
      <c r="R10" s="172">
        <f t="shared" ref="R10:R42" si="22">ROUND(D10*1.02,2)</f>
        <v>6504.35</v>
      </c>
      <c r="S10" s="172">
        <f t="shared" ref="S10:S42" si="23">SUM(R10+E10+F10)</f>
        <v>22332.991480000001</v>
      </c>
      <c r="T10" s="119"/>
      <c r="U10" s="59" t="s">
        <v>262</v>
      </c>
      <c r="V10" s="152">
        <v>471</v>
      </c>
      <c r="W10" s="152">
        <v>1391933</v>
      </c>
      <c r="X10" s="86">
        <v>5892.4</v>
      </c>
      <c r="Y10" s="160">
        <f t="shared" si="11"/>
        <v>1.1002972125813526</v>
      </c>
      <c r="Z10" s="160">
        <f t="shared" si="12"/>
        <v>1.0822092865385922</v>
      </c>
      <c r="AA10" s="129" t="b">
        <f t="shared" si="13"/>
        <v>1</v>
      </c>
      <c r="AB10" s="125"/>
      <c r="AD10" s="125"/>
      <c r="AE10" s="125"/>
      <c r="AF10" s="90"/>
      <c r="AH10" s="90"/>
      <c r="AI10" s="90"/>
      <c r="AJ10" s="90"/>
      <c r="AK10" s="90"/>
      <c r="AL10" s="90"/>
    </row>
    <row r="11" spans="1:38" ht="18.75" customHeight="1" x14ac:dyDescent="0.2">
      <c r="A11" s="120" t="s">
        <v>253</v>
      </c>
      <c r="B11" s="61">
        <v>151</v>
      </c>
      <c r="C11" s="62">
        <v>245011</v>
      </c>
      <c r="D11" s="63">
        <v>1115.8800000000001</v>
      </c>
      <c r="E11" s="64">
        <f t="shared" si="16"/>
        <v>1215.744582</v>
      </c>
      <c r="F11" s="65">
        <v>2067.6999999999998</v>
      </c>
      <c r="G11" s="89">
        <f t="shared" si="1"/>
        <v>4399.3245820000002</v>
      </c>
      <c r="H11" s="95">
        <f t="shared" si="9"/>
        <v>1622.5894039735099</v>
      </c>
      <c r="I11" s="66">
        <f t="shared" si="10"/>
        <v>29.134599880794703</v>
      </c>
      <c r="J11" s="62">
        <v>290379</v>
      </c>
      <c r="K11" s="63">
        <v>1339.42</v>
      </c>
      <c r="L11" s="64">
        <f t="shared" si="17"/>
        <v>1440.8605979999998</v>
      </c>
      <c r="M11" s="65">
        <v>2067.6999999999998</v>
      </c>
      <c r="N11" s="89">
        <f t="shared" si="18"/>
        <v>4847.9805980000001</v>
      </c>
      <c r="O11" s="95">
        <f t="shared" si="19"/>
        <v>1923.0397350993378</v>
      </c>
      <c r="P11" s="66">
        <f t="shared" si="20"/>
        <v>32.105831774834435</v>
      </c>
      <c r="Q11" s="119">
        <f t="shared" si="21"/>
        <v>4.5544077612841875E-3</v>
      </c>
      <c r="R11" s="172">
        <f t="shared" si="22"/>
        <v>1138.2</v>
      </c>
      <c r="S11" s="172">
        <f t="shared" si="23"/>
        <v>4421.6445819999999</v>
      </c>
      <c r="T11" s="119"/>
      <c r="U11" s="59" t="s">
        <v>253</v>
      </c>
      <c r="V11" s="152">
        <v>151</v>
      </c>
      <c r="W11" s="152">
        <v>290983</v>
      </c>
      <c r="X11" s="86">
        <v>1332.52</v>
      </c>
      <c r="Y11" s="160">
        <f t="shared" si="11"/>
        <v>0.84201138898148686</v>
      </c>
      <c r="Z11" s="160">
        <f t="shared" si="12"/>
        <v>0.83742082670428974</v>
      </c>
      <c r="AA11" s="129" t="b">
        <f t="shared" si="13"/>
        <v>1</v>
      </c>
      <c r="AB11" s="125"/>
      <c r="AD11" s="125"/>
      <c r="AE11" s="125"/>
      <c r="AF11" s="90"/>
      <c r="AH11" s="90"/>
      <c r="AI11" s="90"/>
      <c r="AJ11" s="90"/>
      <c r="AK11" s="90"/>
      <c r="AL11" s="90"/>
    </row>
    <row r="12" spans="1:38" ht="18.75" customHeight="1" x14ac:dyDescent="0.2">
      <c r="A12" s="60" t="s">
        <v>213</v>
      </c>
      <c r="B12" s="61">
        <v>134</v>
      </c>
      <c r="C12" s="62">
        <v>298570</v>
      </c>
      <c r="D12" s="63">
        <v>1227.1300000000001</v>
      </c>
      <c r="E12" s="64">
        <f t="shared" si="16"/>
        <v>1481.50434</v>
      </c>
      <c r="F12" s="65">
        <v>5378.07</v>
      </c>
      <c r="G12" s="89">
        <f t="shared" si="1"/>
        <v>8086.7043400000002</v>
      </c>
      <c r="H12" s="95">
        <f t="shared" si="9"/>
        <v>2228.1343283582091</v>
      </c>
      <c r="I12" s="66">
        <f t="shared" si="10"/>
        <v>60.34853985074627</v>
      </c>
      <c r="J12" s="62">
        <f t="shared" si="14"/>
        <v>298570</v>
      </c>
      <c r="K12" s="63">
        <f t="shared" si="15"/>
        <v>1227.1300000000001</v>
      </c>
      <c r="L12" s="64">
        <f t="shared" si="17"/>
        <v>1481.50434</v>
      </c>
      <c r="M12" s="65">
        <v>5378.07</v>
      </c>
      <c r="N12" s="89">
        <f t="shared" si="18"/>
        <v>8086.7043400000002</v>
      </c>
      <c r="O12" s="95">
        <f t="shared" si="19"/>
        <v>2228.1343283582091</v>
      </c>
      <c r="P12" s="66">
        <f t="shared" si="20"/>
        <v>60.34853985074627</v>
      </c>
      <c r="Q12" s="119">
        <f t="shared" si="21"/>
        <v>4.1100244498777508E-3</v>
      </c>
      <c r="R12" s="172">
        <f t="shared" si="22"/>
        <v>1251.67</v>
      </c>
      <c r="S12" s="172">
        <f t="shared" si="23"/>
        <v>8111.2443399999993</v>
      </c>
      <c r="T12" s="119"/>
      <c r="U12" s="59" t="s">
        <v>213</v>
      </c>
      <c r="V12" s="152">
        <v>132</v>
      </c>
      <c r="W12" s="152">
        <v>307892</v>
      </c>
      <c r="X12" s="86">
        <v>1240.8</v>
      </c>
      <c r="Y12" s="160">
        <f t="shared" si="11"/>
        <v>0.96972314967586037</v>
      </c>
      <c r="Z12" s="160">
        <f t="shared" si="12"/>
        <v>0.98898291424887186</v>
      </c>
      <c r="AA12" s="129" t="b">
        <f t="shared" si="13"/>
        <v>1</v>
      </c>
      <c r="AB12" s="125"/>
      <c r="AD12" s="125"/>
      <c r="AE12" s="125"/>
      <c r="AF12" s="90"/>
      <c r="AH12" s="90"/>
      <c r="AI12" s="90"/>
      <c r="AJ12" s="90"/>
      <c r="AK12" s="90"/>
      <c r="AL12" s="90"/>
    </row>
    <row r="13" spans="1:38" ht="18.75" customHeight="1" x14ac:dyDescent="0.2">
      <c r="A13" s="44" t="s">
        <v>177</v>
      </c>
      <c r="B13" s="61">
        <v>95</v>
      </c>
      <c r="C13" s="62">
        <v>225649</v>
      </c>
      <c r="D13" s="63">
        <v>954.59</v>
      </c>
      <c r="E13" s="64">
        <f t="shared" si="16"/>
        <v>1119.6703379999999</v>
      </c>
      <c r="F13" s="65">
        <v>3732.18</v>
      </c>
      <c r="G13" s="89">
        <f t="shared" si="1"/>
        <v>5806.4403380000003</v>
      </c>
      <c r="H13" s="95">
        <f t="shared" si="9"/>
        <v>2375.2526315789473</v>
      </c>
      <c r="I13" s="66">
        <f t="shared" si="10"/>
        <v>61.120424610526321</v>
      </c>
      <c r="J13" s="62">
        <f t="shared" si="14"/>
        <v>225649</v>
      </c>
      <c r="K13" s="63">
        <f t="shared" si="15"/>
        <v>954.59</v>
      </c>
      <c r="L13" s="64">
        <f t="shared" si="17"/>
        <v>1119.6703379999999</v>
      </c>
      <c r="M13" s="65">
        <v>3732.18</v>
      </c>
      <c r="N13" s="89">
        <f t="shared" si="18"/>
        <v>5806.4403380000003</v>
      </c>
      <c r="O13" s="95">
        <f t="shared" si="19"/>
        <v>2375.2526315789473</v>
      </c>
      <c r="P13" s="66">
        <f t="shared" si="20"/>
        <v>61.120424610526321</v>
      </c>
      <c r="Q13" s="119">
        <f t="shared" si="21"/>
        <v>4.2304198112998511E-3</v>
      </c>
      <c r="R13" s="172">
        <f t="shared" si="22"/>
        <v>973.68</v>
      </c>
      <c r="S13" s="172">
        <f t="shared" si="23"/>
        <v>5825.5303379999996</v>
      </c>
      <c r="T13" s="119"/>
      <c r="U13" s="125" t="s">
        <v>177</v>
      </c>
      <c r="V13" s="153">
        <v>97</v>
      </c>
      <c r="W13" s="152">
        <v>216225</v>
      </c>
      <c r="X13" s="86">
        <v>897.69</v>
      </c>
      <c r="Y13" s="160">
        <f t="shared" si="11"/>
        <v>1.043584229390681</v>
      </c>
      <c r="Z13" s="160">
        <f t="shared" si="12"/>
        <v>1.0633849101582951</v>
      </c>
      <c r="AA13" s="129" t="b">
        <f t="shared" si="13"/>
        <v>1</v>
      </c>
      <c r="AB13" s="125"/>
      <c r="AD13" s="125"/>
      <c r="AE13" s="125"/>
      <c r="AF13" s="90"/>
      <c r="AH13" s="90"/>
      <c r="AI13" s="90"/>
      <c r="AJ13" s="90"/>
      <c r="AK13" s="90"/>
      <c r="AL13" s="90"/>
    </row>
    <row r="14" spans="1:38" ht="18.75" customHeight="1" x14ac:dyDescent="0.2">
      <c r="A14" s="60" t="s">
        <v>9</v>
      </c>
      <c r="B14" s="61">
        <v>1049</v>
      </c>
      <c r="C14" s="62">
        <v>2929490</v>
      </c>
      <c r="D14" s="63">
        <v>9682.3700000000008</v>
      </c>
      <c r="E14" s="64">
        <f t="shared" si="16"/>
        <v>14536.129379999998</v>
      </c>
      <c r="F14" s="65">
        <v>37253.99</v>
      </c>
      <c r="G14" s="89">
        <f t="shared" si="1"/>
        <v>61472.489379999999</v>
      </c>
      <c r="H14" s="95">
        <f t="shared" si="9"/>
        <v>2792.6501429933269</v>
      </c>
      <c r="I14" s="66">
        <f t="shared" si="10"/>
        <v>58.601038493803621</v>
      </c>
      <c r="J14" s="62">
        <f t="shared" si="14"/>
        <v>2929490</v>
      </c>
      <c r="K14" s="63">
        <f t="shared" si="15"/>
        <v>9682.3700000000008</v>
      </c>
      <c r="L14" s="64">
        <f t="shared" si="17"/>
        <v>14536.129379999998</v>
      </c>
      <c r="M14" s="65">
        <v>37253.99</v>
      </c>
      <c r="N14" s="89">
        <f t="shared" si="18"/>
        <v>61472.489379999999</v>
      </c>
      <c r="O14" s="95">
        <f t="shared" si="19"/>
        <v>2792.6501429933269</v>
      </c>
      <c r="P14" s="66">
        <f t="shared" si="20"/>
        <v>58.601038493803621</v>
      </c>
      <c r="Q14" s="119">
        <f t="shared" si="21"/>
        <v>3.3051384370658375E-3</v>
      </c>
      <c r="R14" s="172">
        <f t="shared" si="22"/>
        <v>9876.02</v>
      </c>
      <c r="S14" s="172">
        <f t="shared" si="23"/>
        <v>61666.139379999993</v>
      </c>
      <c r="T14" s="119"/>
      <c r="U14" s="125" t="s">
        <v>9</v>
      </c>
      <c r="V14" s="153">
        <v>1081</v>
      </c>
      <c r="W14" s="152">
        <v>2591980</v>
      </c>
      <c r="X14" s="86">
        <v>8387.98</v>
      </c>
      <c r="Y14" s="160">
        <f t="shared" si="11"/>
        <v>1.1302131960894759</v>
      </c>
      <c r="Z14" s="160">
        <f t="shared" si="12"/>
        <v>1.1543148648423103</v>
      </c>
      <c r="AA14" s="129" t="b">
        <f t="shared" si="13"/>
        <v>1</v>
      </c>
      <c r="AD14" s="125"/>
      <c r="AE14" s="125"/>
      <c r="AF14" s="90"/>
      <c r="AG14" s="125"/>
      <c r="AH14" s="90"/>
      <c r="AI14" s="90"/>
      <c r="AJ14" s="90"/>
      <c r="AK14" s="90"/>
      <c r="AL14" s="90"/>
    </row>
    <row r="15" spans="1:38" ht="18.75" customHeight="1" x14ac:dyDescent="0.2">
      <c r="A15" s="44" t="s">
        <v>284</v>
      </c>
      <c r="B15" s="61">
        <v>183</v>
      </c>
      <c r="C15" s="73">
        <v>349355</v>
      </c>
      <c r="D15" s="74">
        <v>2146.86</v>
      </c>
      <c r="E15" s="64">
        <f t="shared" si="16"/>
        <v>1733.4995099999999</v>
      </c>
      <c r="F15" s="65">
        <v>3002.5</v>
      </c>
      <c r="G15" s="89">
        <f t="shared" si="1"/>
        <v>6882.8595100000002</v>
      </c>
      <c r="H15" s="95">
        <f t="shared" si="9"/>
        <v>1909.0437158469945</v>
      </c>
      <c r="I15" s="66">
        <f t="shared" si="10"/>
        <v>37.611254153005468</v>
      </c>
      <c r="J15" s="62">
        <v>377086</v>
      </c>
      <c r="K15" s="63">
        <v>1261.05</v>
      </c>
      <c r="L15" s="64">
        <f t="shared" si="17"/>
        <v>1871.1007320000001</v>
      </c>
      <c r="M15" s="65">
        <v>3002.5</v>
      </c>
      <c r="N15" s="89">
        <f t="shared" si="18"/>
        <v>6134.6507320000001</v>
      </c>
      <c r="O15" s="95">
        <f t="shared" si="19"/>
        <v>2060.5792349726776</v>
      </c>
      <c r="P15" s="66">
        <f t="shared" si="20"/>
        <v>33.522681595628413</v>
      </c>
      <c r="Q15" s="119">
        <f t="shared" si="21"/>
        <v>6.1452104592749496E-3</v>
      </c>
      <c r="R15" s="172">
        <f t="shared" si="22"/>
        <v>2189.8000000000002</v>
      </c>
      <c r="S15" s="172">
        <f t="shared" si="23"/>
        <v>6925.7995099999998</v>
      </c>
      <c r="T15" s="119"/>
      <c r="U15" s="127" t="s">
        <v>284</v>
      </c>
      <c r="V15" s="153">
        <v>183</v>
      </c>
      <c r="W15" s="152">
        <v>378608</v>
      </c>
      <c r="X15" s="86">
        <v>2075.15</v>
      </c>
      <c r="Y15" s="160">
        <f t="shared" si="11"/>
        <v>0.92273538858132953</v>
      </c>
      <c r="Z15" s="160">
        <f t="shared" si="12"/>
        <v>1.0345565380815844</v>
      </c>
      <c r="AA15" s="129" t="b">
        <f t="shared" si="13"/>
        <v>1</v>
      </c>
    </row>
    <row r="16" spans="1:38" ht="18.75" customHeight="1" x14ac:dyDescent="0.2">
      <c r="A16" s="60" t="s">
        <v>215</v>
      </c>
      <c r="B16" s="61">
        <v>307</v>
      </c>
      <c r="C16" s="62">
        <v>899806</v>
      </c>
      <c r="D16" s="63">
        <v>3595.31</v>
      </c>
      <c r="E16" s="64">
        <f t="shared" si="16"/>
        <v>4464.837372</v>
      </c>
      <c r="F16" s="65">
        <v>12125.76</v>
      </c>
      <c r="G16" s="89">
        <f t="shared" si="1"/>
        <v>20185.907372000001</v>
      </c>
      <c r="H16" s="95">
        <f t="shared" si="9"/>
        <v>2930.9641693811077</v>
      </c>
      <c r="I16" s="66">
        <f t="shared" si="10"/>
        <v>65.752141276872976</v>
      </c>
      <c r="J16" s="62">
        <v>899806</v>
      </c>
      <c r="K16" s="63">
        <v>3595.31</v>
      </c>
      <c r="L16" s="64">
        <f t="shared" si="17"/>
        <v>4464.837372</v>
      </c>
      <c r="M16" s="65">
        <v>12125.76</v>
      </c>
      <c r="N16" s="89">
        <f t="shared" si="18"/>
        <v>20185.907372000001</v>
      </c>
      <c r="O16" s="95">
        <f t="shared" si="19"/>
        <v>2930.9641693811077</v>
      </c>
      <c r="P16" s="66">
        <f t="shared" si="20"/>
        <v>65.752141276872976</v>
      </c>
      <c r="Q16" s="119">
        <f t="shared" si="21"/>
        <v>3.995650173481839E-3</v>
      </c>
      <c r="R16" s="172">
        <f t="shared" si="22"/>
        <v>3667.22</v>
      </c>
      <c r="S16" s="172">
        <f t="shared" si="23"/>
        <v>20257.817371999998</v>
      </c>
      <c r="T16" s="119"/>
      <c r="U16" s="59" t="s">
        <v>215</v>
      </c>
      <c r="V16" s="152">
        <v>307</v>
      </c>
      <c r="W16" s="152">
        <v>903090</v>
      </c>
      <c r="X16" s="86">
        <v>3758.03</v>
      </c>
      <c r="Y16" s="160">
        <f t="shared" si="11"/>
        <v>0.99636359609784186</v>
      </c>
      <c r="Z16" s="160">
        <f t="shared" si="12"/>
        <v>0.95670071819543745</v>
      </c>
      <c r="AA16" s="129" t="b">
        <f t="shared" si="13"/>
        <v>1</v>
      </c>
      <c r="AB16" s="90"/>
      <c r="AC16" s="90"/>
      <c r="AD16" s="90"/>
      <c r="AE16" s="90"/>
      <c r="AF16" s="90"/>
      <c r="AG16" s="90"/>
      <c r="AH16" s="90"/>
      <c r="AI16" s="90"/>
      <c r="AJ16" s="90"/>
      <c r="AK16" s="90"/>
      <c r="AL16" s="90"/>
    </row>
    <row r="17" spans="1:38" s="105" customFormat="1" ht="18.75" customHeight="1" x14ac:dyDescent="0.2">
      <c r="A17" s="120" t="s">
        <v>255</v>
      </c>
      <c r="B17" s="73">
        <v>68</v>
      </c>
      <c r="C17" s="62">
        <v>85510</v>
      </c>
      <c r="D17" s="63">
        <v>466.03</v>
      </c>
      <c r="E17" s="64">
        <f t="shared" si="16"/>
        <v>424.30062000000004</v>
      </c>
      <c r="F17" s="65">
        <v>0</v>
      </c>
      <c r="G17" s="89">
        <f t="shared" si="1"/>
        <v>890.33061999999995</v>
      </c>
      <c r="H17" s="95">
        <f t="shared" si="9"/>
        <v>1257.5</v>
      </c>
      <c r="I17" s="66">
        <f t="shared" si="10"/>
        <v>13.093097352941175</v>
      </c>
      <c r="J17" s="62">
        <f t="shared" ref="J17:J70" si="24">C17</f>
        <v>85510</v>
      </c>
      <c r="K17" s="63">
        <f t="shared" ref="K17:K70" si="25">D17</f>
        <v>466.03</v>
      </c>
      <c r="L17" s="64">
        <f t="shared" si="17"/>
        <v>424.30062000000004</v>
      </c>
      <c r="M17" s="65">
        <v>0</v>
      </c>
      <c r="N17" s="89">
        <f t="shared" si="18"/>
        <v>890.33061999999995</v>
      </c>
      <c r="O17" s="95">
        <f t="shared" si="19"/>
        <v>1257.5</v>
      </c>
      <c r="P17" s="66">
        <f t="shared" si="20"/>
        <v>13.093097352941175</v>
      </c>
      <c r="Q17" s="119">
        <f t="shared" si="21"/>
        <v>5.450005847269325E-3</v>
      </c>
      <c r="R17" s="172">
        <f t="shared" si="22"/>
        <v>475.35</v>
      </c>
      <c r="S17" s="172">
        <f t="shared" si="23"/>
        <v>899.65062000000012</v>
      </c>
      <c r="T17" s="119"/>
      <c r="U17" s="59" t="s">
        <v>255</v>
      </c>
      <c r="V17" s="152">
        <v>63</v>
      </c>
      <c r="W17" s="152">
        <v>90016</v>
      </c>
      <c r="X17" s="86">
        <v>480.69</v>
      </c>
      <c r="Y17" s="160">
        <f t="shared" si="11"/>
        <v>0.94994223249200138</v>
      </c>
      <c r="Z17" s="160">
        <f t="shared" si="12"/>
        <v>0.96950217395826832</v>
      </c>
      <c r="AA17" s="129" t="b">
        <f t="shared" si="13"/>
        <v>1</v>
      </c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</row>
    <row r="18" spans="1:38" ht="18.75" customHeight="1" x14ac:dyDescent="0.2">
      <c r="A18" s="120" t="s">
        <v>104</v>
      </c>
      <c r="B18" s="61">
        <v>636</v>
      </c>
      <c r="C18" s="62">
        <v>1662421</v>
      </c>
      <c r="D18" s="63">
        <v>7319.72</v>
      </c>
      <c r="E18" s="64">
        <f t="shared" si="16"/>
        <v>8248.9330019999998</v>
      </c>
      <c r="F18" s="65">
        <v>23550.33</v>
      </c>
      <c r="G18" s="89">
        <f t="shared" si="1"/>
        <v>39118.983002000001</v>
      </c>
      <c r="H18" s="95">
        <f t="shared" si="9"/>
        <v>2613.8694968553459</v>
      </c>
      <c r="I18" s="66">
        <f t="shared" si="10"/>
        <v>61.50783490880503</v>
      </c>
      <c r="J18" s="62">
        <f t="shared" si="24"/>
        <v>1662421</v>
      </c>
      <c r="K18" s="63">
        <f t="shared" si="25"/>
        <v>7319.72</v>
      </c>
      <c r="L18" s="64">
        <f t="shared" si="17"/>
        <v>8248.9330019999998</v>
      </c>
      <c r="M18" s="65">
        <v>23550.33</v>
      </c>
      <c r="N18" s="89">
        <f t="shared" si="18"/>
        <v>39118.983002000001</v>
      </c>
      <c r="O18" s="95">
        <f t="shared" si="19"/>
        <v>2613.8694968553459</v>
      </c>
      <c r="P18" s="66">
        <f t="shared" si="20"/>
        <v>61.50783490880503</v>
      </c>
      <c r="Q18" s="119">
        <f t="shared" si="21"/>
        <v>4.403048325303879E-3</v>
      </c>
      <c r="R18" s="172">
        <f t="shared" si="22"/>
        <v>7466.11</v>
      </c>
      <c r="S18" s="172">
        <f t="shared" si="23"/>
        <v>39265.373002</v>
      </c>
      <c r="T18" s="119"/>
      <c r="U18" s="59" t="s">
        <v>104</v>
      </c>
      <c r="V18" s="152">
        <v>613</v>
      </c>
      <c r="W18" s="152">
        <v>1460486</v>
      </c>
      <c r="X18" s="86">
        <v>6221.1</v>
      </c>
      <c r="Y18" s="160">
        <f t="shared" si="11"/>
        <v>1.1382656184311251</v>
      </c>
      <c r="Z18" s="160">
        <f t="shared" si="12"/>
        <v>1.1765957788815482</v>
      </c>
      <c r="AA18" s="129" t="b">
        <f t="shared" si="13"/>
        <v>1</v>
      </c>
      <c r="AB18" s="130"/>
      <c r="AC18" s="130"/>
      <c r="AD18" s="130"/>
      <c r="AE18" s="130"/>
    </row>
    <row r="19" spans="1:38" ht="18.75" customHeight="1" x14ac:dyDescent="0.2">
      <c r="A19" s="60" t="s">
        <v>105</v>
      </c>
      <c r="B19" s="61">
        <v>3015</v>
      </c>
      <c r="C19" s="62">
        <v>6880250</v>
      </c>
      <c r="D19" s="63">
        <v>27476.3</v>
      </c>
      <c r="E19" s="64">
        <f t="shared" si="16"/>
        <v>34139.800499999998</v>
      </c>
      <c r="F19" s="65">
        <v>60898.29</v>
      </c>
      <c r="G19" s="89">
        <f t="shared" si="1"/>
        <v>122514.39050000001</v>
      </c>
      <c r="H19" s="95">
        <f t="shared" si="9"/>
        <v>2282.0066334991707</v>
      </c>
      <c r="I19" s="66">
        <f t="shared" si="10"/>
        <v>40.63495538971808</v>
      </c>
      <c r="J19" s="62">
        <f t="shared" si="24"/>
        <v>6880250</v>
      </c>
      <c r="K19" s="63">
        <f t="shared" si="25"/>
        <v>27476.3</v>
      </c>
      <c r="L19" s="64">
        <f t="shared" si="17"/>
        <v>34139.800499999998</v>
      </c>
      <c r="M19" s="65">
        <v>60898.29</v>
      </c>
      <c r="N19" s="89">
        <f t="shared" si="18"/>
        <v>122514.39050000001</v>
      </c>
      <c r="O19" s="95">
        <f t="shared" si="19"/>
        <v>2282.0066334991707</v>
      </c>
      <c r="P19" s="66">
        <f t="shared" si="20"/>
        <v>40.63495538971808</v>
      </c>
      <c r="Q19" s="119">
        <f t="shared" si="21"/>
        <v>3.9935031430543945E-3</v>
      </c>
      <c r="R19" s="172">
        <f t="shared" si="22"/>
        <v>28025.83</v>
      </c>
      <c r="S19" s="172">
        <f t="shared" si="23"/>
        <v>123063.92050000001</v>
      </c>
      <c r="T19" s="119"/>
      <c r="U19" s="125" t="s">
        <v>105</v>
      </c>
      <c r="V19" s="153">
        <v>3018</v>
      </c>
      <c r="W19" s="152">
        <v>6000081</v>
      </c>
      <c r="X19" s="86">
        <v>23299.07</v>
      </c>
      <c r="Y19" s="160">
        <f t="shared" si="11"/>
        <v>1.1466928529798182</v>
      </c>
      <c r="Z19" s="160">
        <f t="shared" si="12"/>
        <v>1.1792874136177967</v>
      </c>
      <c r="AA19" s="129" t="b">
        <f t="shared" si="13"/>
        <v>1</v>
      </c>
      <c r="AB19"/>
      <c r="AC19" s="130"/>
      <c r="AD19"/>
      <c r="AE19" s="130"/>
      <c r="AF19" s="138"/>
    </row>
    <row r="20" spans="1:38" ht="18.75" customHeight="1" x14ac:dyDescent="0.2">
      <c r="A20" s="60" t="s">
        <v>109</v>
      </c>
      <c r="B20" s="61">
        <v>2224</v>
      </c>
      <c r="C20" s="62">
        <v>4509127</v>
      </c>
      <c r="D20" s="63">
        <v>18906.810000000001</v>
      </c>
      <c r="E20" s="64">
        <f t="shared" si="16"/>
        <v>22374.288173999998</v>
      </c>
      <c r="F20" s="65">
        <v>39262.68</v>
      </c>
      <c r="G20" s="89">
        <f t="shared" si="1"/>
        <v>80543.778174000006</v>
      </c>
      <c r="H20" s="95">
        <f t="shared" si="9"/>
        <v>2027.4851618705036</v>
      </c>
      <c r="I20" s="66">
        <f t="shared" si="10"/>
        <v>36.215727596223026</v>
      </c>
      <c r="J20" s="62">
        <f t="shared" si="24"/>
        <v>4509127</v>
      </c>
      <c r="K20" s="63">
        <f t="shared" si="25"/>
        <v>18906.810000000001</v>
      </c>
      <c r="L20" s="64">
        <f t="shared" si="17"/>
        <v>22374.288173999998</v>
      </c>
      <c r="M20" s="65">
        <v>39262.68</v>
      </c>
      <c r="N20" s="89">
        <f t="shared" si="18"/>
        <v>80543.778174000006</v>
      </c>
      <c r="O20" s="95">
        <f t="shared" si="19"/>
        <v>2027.4851618705036</v>
      </c>
      <c r="P20" s="66">
        <f t="shared" si="20"/>
        <v>36.215727596223026</v>
      </c>
      <c r="Q20" s="119">
        <f t="shared" si="21"/>
        <v>4.1930089793434516E-3</v>
      </c>
      <c r="R20" s="172">
        <f t="shared" si="22"/>
        <v>19284.95</v>
      </c>
      <c r="S20" s="172">
        <f t="shared" si="23"/>
        <v>80921.918173999991</v>
      </c>
      <c r="T20" s="119"/>
      <c r="U20" s="125" t="s">
        <v>109</v>
      </c>
      <c r="V20" s="153">
        <v>2179</v>
      </c>
      <c r="W20" s="152">
        <v>4450493</v>
      </c>
      <c r="X20" s="86">
        <v>18168.830000000002</v>
      </c>
      <c r="Y20" s="160">
        <f t="shared" si="11"/>
        <v>1.0131747201939201</v>
      </c>
      <c r="Z20" s="160">
        <f t="shared" si="12"/>
        <v>1.0406179154078716</v>
      </c>
      <c r="AA20" s="129" t="b">
        <f t="shared" si="13"/>
        <v>1</v>
      </c>
      <c r="AB20" s="135"/>
      <c r="AC20" s="130"/>
      <c r="AD20" s="135"/>
      <c r="AE20" s="130"/>
    </row>
    <row r="21" spans="1:38" ht="18.75" customHeight="1" x14ac:dyDescent="0.2">
      <c r="A21" s="60" t="s">
        <v>78</v>
      </c>
      <c r="B21" s="61">
        <v>1221</v>
      </c>
      <c r="C21" s="62">
        <v>3333180</v>
      </c>
      <c r="D21" s="63">
        <v>13483.58</v>
      </c>
      <c r="E21" s="64">
        <f t="shared" si="16"/>
        <v>16539.239160000001</v>
      </c>
      <c r="F21" s="65">
        <v>47900.59</v>
      </c>
      <c r="G21" s="89">
        <f t="shared" si="1"/>
        <v>77923.409159999996</v>
      </c>
      <c r="H21" s="95">
        <f t="shared" si="9"/>
        <v>2729.8771498771498</v>
      </c>
      <c r="I21" s="66">
        <f t="shared" si="10"/>
        <v>63.819335921375917</v>
      </c>
      <c r="J21" s="62">
        <f t="shared" si="24"/>
        <v>3333180</v>
      </c>
      <c r="K21" s="63">
        <f t="shared" si="25"/>
        <v>13483.58</v>
      </c>
      <c r="L21" s="64">
        <f t="shared" si="17"/>
        <v>16539.239160000001</v>
      </c>
      <c r="M21" s="65">
        <v>47900.59</v>
      </c>
      <c r="N21" s="89">
        <f t="shared" si="18"/>
        <v>77923.409159999996</v>
      </c>
      <c r="O21" s="95">
        <f t="shared" si="19"/>
        <v>2729.8771498771498</v>
      </c>
      <c r="P21" s="66">
        <f t="shared" si="20"/>
        <v>63.819335921375917</v>
      </c>
      <c r="Q21" s="119">
        <f t="shared" si="21"/>
        <v>4.0452600819637701E-3</v>
      </c>
      <c r="R21" s="172">
        <f t="shared" si="22"/>
        <v>13753.25</v>
      </c>
      <c r="S21" s="172">
        <f t="shared" si="23"/>
        <v>78193.079159999994</v>
      </c>
      <c r="T21" s="119"/>
      <c r="U21" s="59" t="s">
        <v>78</v>
      </c>
      <c r="V21" s="152">
        <v>1275</v>
      </c>
      <c r="W21" s="152">
        <v>3392296</v>
      </c>
      <c r="X21" s="86">
        <v>13343.52</v>
      </c>
      <c r="Y21" s="160">
        <f t="shared" si="11"/>
        <v>0.98257345467494583</v>
      </c>
      <c r="Z21" s="160">
        <f t="shared" si="12"/>
        <v>1.0104964806887538</v>
      </c>
      <c r="AA21" s="129" t="b">
        <f t="shared" si="13"/>
        <v>1</v>
      </c>
      <c r="AB21" s="135"/>
      <c r="AC21" s="130"/>
      <c r="AD21" s="135"/>
      <c r="AE21" s="130"/>
    </row>
    <row r="22" spans="1:38" ht="18.75" customHeight="1" x14ac:dyDescent="0.2">
      <c r="A22" s="60" t="s">
        <v>182</v>
      </c>
      <c r="B22" s="61">
        <v>2051</v>
      </c>
      <c r="C22" s="62">
        <v>5306658</v>
      </c>
      <c r="D22" s="63">
        <v>23947.56</v>
      </c>
      <c r="E22" s="64">
        <f t="shared" si="16"/>
        <v>26331.636995999997</v>
      </c>
      <c r="F22" s="65">
        <v>49031.33</v>
      </c>
      <c r="G22" s="89">
        <f t="shared" si="1"/>
        <v>99310.526996000001</v>
      </c>
      <c r="H22" s="95">
        <f t="shared" si="9"/>
        <v>2587.3515358361774</v>
      </c>
      <c r="I22" s="66">
        <f t="shared" si="10"/>
        <v>48.42053973476353</v>
      </c>
      <c r="J22" s="62">
        <f t="shared" si="24"/>
        <v>5306658</v>
      </c>
      <c r="K22" s="63">
        <f t="shared" si="25"/>
        <v>23947.56</v>
      </c>
      <c r="L22" s="64">
        <f t="shared" si="17"/>
        <v>26331.636995999997</v>
      </c>
      <c r="M22" s="65">
        <v>49031.33</v>
      </c>
      <c r="N22" s="89">
        <f t="shared" si="18"/>
        <v>99310.526996000001</v>
      </c>
      <c r="O22" s="95">
        <f t="shared" si="19"/>
        <v>2587.3515358361774</v>
      </c>
      <c r="P22" s="66">
        <f t="shared" si="20"/>
        <v>48.42053973476353</v>
      </c>
      <c r="Q22" s="119">
        <f t="shared" si="21"/>
        <v>4.5127385258292513E-3</v>
      </c>
      <c r="R22" s="172">
        <f t="shared" si="22"/>
        <v>24426.51</v>
      </c>
      <c r="S22" s="172">
        <f t="shared" si="23"/>
        <v>99789.476995999998</v>
      </c>
      <c r="T22" s="119"/>
      <c r="U22" s="125" t="s">
        <v>182</v>
      </c>
      <c r="V22" s="153">
        <v>2051</v>
      </c>
      <c r="W22" s="152">
        <v>4379471</v>
      </c>
      <c r="X22" s="86">
        <v>18839.16</v>
      </c>
      <c r="Y22" s="160">
        <f t="shared" si="11"/>
        <v>1.2117120994750279</v>
      </c>
      <c r="Z22" s="160">
        <f t="shared" si="12"/>
        <v>1.2711585866885786</v>
      </c>
      <c r="AA22" s="129" t="b">
        <f t="shared" si="13"/>
        <v>1</v>
      </c>
      <c r="AB22" s="135"/>
      <c r="AC22" s="130"/>
      <c r="AD22" s="135"/>
      <c r="AE22" s="130"/>
    </row>
    <row r="23" spans="1:38" ht="18.75" customHeight="1" x14ac:dyDescent="0.2">
      <c r="A23" s="60" t="s">
        <v>117</v>
      </c>
      <c r="B23" s="61">
        <v>6169</v>
      </c>
      <c r="C23" s="62">
        <v>14265017</v>
      </c>
      <c r="D23" s="63">
        <v>49865.49</v>
      </c>
      <c r="E23" s="64">
        <f t="shared" si="16"/>
        <v>70783.014353999999</v>
      </c>
      <c r="F23" s="65">
        <v>100125.49</v>
      </c>
      <c r="G23" s="89">
        <f t="shared" si="1"/>
        <v>220773.99435400002</v>
      </c>
      <c r="H23" s="95">
        <f t="shared" si="9"/>
        <v>2312.371048792349</v>
      </c>
      <c r="I23" s="66">
        <f t="shared" si="10"/>
        <v>35.787647001783114</v>
      </c>
      <c r="J23" s="62">
        <f t="shared" si="24"/>
        <v>14265017</v>
      </c>
      <c r="K23" s="63">
        <f t="shared" si="25"/>
        <v>49865.49</v>
      </c>
      <c r="L23" s="64">
        <f t="shared" si="17"/>
        <v>70783.014353999999</v>
      </c>
      <c r="M23" s="65">
        <v>102193.22</v>
      </c>
      <c r="N23" s="89">
        <f t="shared" si="18"/>
        <v>222841.72435400001</v>
      </c>
      <c r="O23" s="95">
        <f t="shared" si="19"/>
        <v>2312.371048792349</v>
      </c>
      <c r="P23" s="66">
        <f t="shared" si="20"/>
        <v>36.122827744204898</v>
      </c>
      <c r="Q23" s="119">
        <f t="shared" si="21"/>
        <v>3.495648830982816E-3</v>
      </c>
      <c r="R23" s="172">
        <f t="shared" si="22"/>
        <v>50862.8</v>
      </c>
      <c r="S23" s="172">
        <f t="shared" si="23"/>
        <v>221771.30435400002</v>
      </c>
      <c r="T23" s="119"/>
      <c r="U23" s="59" t="s">
        <v>117</v>
      </c>
      <c r="V23" s="152">
        <v>6169</v>
      </c>
      <c r="W23" s="152">
        <v>13781325</v>
      </c>
      <c r="X23" s="86">
        <v>47668.44</v>
      </c>
      <c r="Y23" s="160">
        <f t="shared" si="11"/>
        <v>1.0350976411919754</v>
      </c>
      <c r="Z23" s="160">
        <f t="shared" si="12"/>
        <v>1.0460902433559813</v>
      </c>
      <c r="AA23" s="129" t="b">
        <f t="shared" si="13"/>
        <v>1</v>
      </c>
      <c r="AB23" s="136"/>
      <c r="AC23" s="130"/>
      <c r="AD23" s="136"/>
      <c r="AE23" s="130"/>
      <c r="AF23" s="138"/>
    </row>
    <row r="24" spans="1:38" ht="18.75" customHeight="1" x14ac:dyDescent="0.2">
      <c r="A24" s="120" t="s">
        <v>238</v>
      </c>
      <c r="B24" s="61">
        <v>1256</v>
      </c>
      <c r="C24" s="62">
        <v>4460111</v>
      </c>
      <c r="D24" s="63">
        <v>18185.21</v>
      </c>
      <c r="E24" s="64">
        <f t="shared" si="16"/>
        <v>22131.070781999999</v>
      </c>
      <c r="F24" s="65">
        <v>45511.93</v>
      </c>
      <c r="G24" s="89">
        <f t="shared" si="1"/>
        <v>85828.210782000009</v>
      </c>
      <c r="H24" s="95">
        <f t="shared" si="9"/>
        <v>3551.0437898089172</v>
      </c>
      <c r="I24" s="66">
        <f t="shared" si="10"/>
        <v>68.3345627245223</v>
      </c>
      <c r="J24" s="62">
        <f t="shared" si="24"/>
        <v>4460111</v>
      </c>
      <c r="K24" s="63">
        <f t="shared" si="25"/>
        <v>18185.21</v>
      </c>
      <c r="L24" s="64">
        <f t="shared" si="17"/>
        <v>22131.070781999999</v>
      </c>
      <c r="M24" s="65">
        <v>45511.93</v>
      </c>
      <c r="N24" s="89">
        <f t="shared" si="18"/>
        <v>85828.210782000009</v>
      </c>
      <c r="O24" s="95">
        <f t="shared" si="19"/>
        <v>3551.0437898089172</v>
      </c>
      <c r="P24" s="66">
        <f t="shared" si="20"/>
        <v>68.3345627245223</v>
      </c>
      <c r="Q24" s="119">
        <f t="shared" si="21"/>
        <v>4.07729986989113E-3</v>
      </c>
      <c r="R24" s="172">
        <f t="shared" si="22"/>
        <v>18548.91</v>
      </c>
      <c r="S24" s="172">
        <f t="shared" si="23"/>
        <v>86191.910781999992</v>
      </c>
      <c r="T24" s="119"/>
      <c r="U24" s="125" t="s">
        <v>238</v>
      </c>
      <c r="V24" s="153">
        <v>1256</v>
      </c>
      <c r="W24" s="152">
        <v>3520359</v>
      </c>
      <c r="X24" s="86">
        <v>16594.7</v>
      </c>
      <c r="Y24" s="160">
        <f t="shared" si="11"/>
        <v>1.2669477743605126</v>
      </c>
      <c r="Z24" s="160">
        <f t="shared" si="12"/>
        <v>1.0958444563625735</v>
      </c>
      <c r="AA24" s="129" t="b">
        <f t="shared" si="13"/>
        <v>1</v>
      </c>
      <c r="AB24" s="136"/>
      <c r="AC24" s="130"/>
      <c r="AD24" s="136"/>
      <c r="AE24" s="130"/>
      <c r="AF24" s="138"/>
    </row>
    <row r="25" spans="1:38" ht="18.75" customHeight="1" x14ac:dyDescent="0.2">
      <c r="A25" s="44" t="s">
        <v>217</v>
      </c>
      <c r="B25" s="61">
        <v>4239</v>
      </c>
      <c r="C25" s="62">
        <v>14119775</v>
      </c>
      <c r="D25" s="63">
        <v>52243.16</v>
      </c>
      <c r="E25" s="64">
        <f t="shared" si="16"/>
        <v>70062.323550000001</v>
      </c>
      <c r="F25" s="65">
        <v>68633.05</v>
      </c>
      <c r="G25" s="89">
        <f t="shared" si="1"/>
        <v>190938.53354999999</v>
      </c>
      <c r="H25" s="95">
        <f t="shared" si="9"/>
        <v>3330.9212078320356</v>
      </c>
      <c r="I25" s="66">
        <f t="shared" si="10"/>
        <v>45.043296426043874</v>
      </c>
      <c r="J25" s="62">
        <f t="shared" si="24"/>
        <v>14119775</v>
      </c>
      <c r="K25" s="63">
        <f t="shared" si="25"/>
        <v>52243.16</v>
      </c>
      <c r="L25" s="64">
        <f t="shared" si="17"/>
        <v>70062.323550000001</v>
      </c>
      <c r="M25" s="65">
        <v>68633.05</v>
      </c>
      <c r="N25" s="89">
        <f t="shared" si="18"/>
        <v>190938.53354999999</v>
      </c>
      <c r="O25" s="95">
        <f t="shared" si="19"/>
        <v>3330.9212078320356</v>
      </c>
      <c r="P25" s="66">
        <f t="shared" si="20"/>
        <v>45.043296426043874</v>
      </c>
      <c r="Q25" s="119">
        <f t="shared" si="21"/>
        <v>3.6999994688300631E-3</v>
      </c>
      <c r="R25" s="172">
        <f t="shared" si="22"/>
        <v>53288.02</v>
      </c>
      <c r="S25" s="172">
        <f t="shared" si="23"/>
        <v>191983.39354999998</v>
      </c>
      <c r="T25" s="119"/>
      <c r="U25" s="105" t="s">
        <v>217</v>
      </c>
      <c r="V25" s="155">
        <v>4239</v>
      </c>
      <c r="W25" s="155">
        <v>14880527</v>
      </c>
      <c r="X25" s="2">
        <v>59104.91</v>
      </c>
      <c r="Y25" s="160">
        <f t="shared" si="11"/>
        <v>0.94887600418990536</v>
      </c>
      <c r="Z25" s="160">
        <f t="shared" si="12"/>
        <v>0.88390558415536036</v>
      </c>
      <c r="AA25" s="129" t="b">
        <f t="shared" si="13"/>
        <v>1</v>
      </c>
      <c r="AB25" s="136"/>
      <c r="AC25"/>
      <c r="AD25" s="136"/>
      <c r="AE25"/>
    </row>
    <row r="26" spans="1:38" ht="18.75" customHeight="1" x14ac:dyDescent="0.2">
      <c r="A26" s="60" t="s">
        <v>168</v>
      </c>
      <c r="B26" s="61">
        <v>2094</v>
      </c>
      <c r="C26" s="62">
        <v>6582602</v>
      </c>
      <c r="D26" s="63">
        <v>26169.86</v>
      </c>
      <c r="E26" s="64">
        <f t="shared" si="16"/>
        <v>32662.871124000001</v>
      </c>
      <c r="F26" s="65">
        <v>54149.55</v>
      </c>
      <c r="G26" s="89">
        <f t="shared" si="1"/>
        <v>112982.281124</v>
      </c>
      <c r="H26" s="95">
        <f t="shared" si="9"/>
        <v>3143.5539637058264</v>
      </c>
      <c r="I26" s="66">
        <f t="shared" si="10"/>
        <v>53.955244089780322</v>
      </c>
      <c r="J26" s="62">
        <v>5738860</v>
      </c>
      <c r="K26" s="63">
        <v>22055.52</v>
      </c>
      <c r="L26" s="64">
        <f t="shared" si="17"/>
        <v>28476.223319999997</v>
      </c>
      <c r="M26" s="65">
        <v>54149.55</v>
      </c>
      <c r="N26" s="89">
        <f t="shared" si="18"/>
        <v>104681.29332</v>
      </c>
      <c r="O26" s="95">
        <f t="shared" si="19"/>
        <v>2740.6208213944606</v>
      </c>
      <c r="P26" s="66">
        <f t="shared" si="20"/>
        <v>49.991066532951287</v>
      </c>
      <c r="Q26" s="119">
        <f t="shared" si="21"/>
        <v>3.9756102526022387E-3</v>
      </c>
      <c r="R26" s="172">
        <f t="shared" si="22"/>
        <v>26693.26</v>
      </c>
      <c r="S26" s="172">
        <f t="shared" si="23"/>
        <v>113505.681124</v>
      </c>
      <c r="T26" s="119"/>
      <c r="U26" s="59" t="s">
        <v>168</v>
      </c>
      <c r="V26" s="152">
        <v>2094</v>
      </c>
      <c r="W26" s="152">
        <v>5585765</v>
      </c>
      <c r="X26" s="2">
        <v>21785.82</v>
      </c>
      <c r="Y26" s="160">
        <f t="shared" si="11"/>
        <v>1.17846024671643</v>
      </c>
      <c r="Z26" s="160">
        <f t="shared" si="12"/>
        <v>1.2012336464727975</v>
      </c>
      <c r="AA26" s="129" t="b">
        <f t="shared" si="13"/>
        <v>1</v>
      </c>
      <c r="AB26" s="137"/>
      <c r="AC26" s="134"/>
      <c r="AD26" s="137"/>
      <c r="AE26" s="134"/>
    </row>
    <row r="27" spans="1:38" ht="18.75" customHeight="1" x14ac:dyDescent="0.2">
      <c r="A27" s="60" t="s">
        <v>126</v>
      </c>
      <c r="B27" s="61">
        <v>1030</v>
      </c>
      <c r="C27" s="62">
        <v>3296315</v>
      </c>
      <c r="D27" s="63">
        <v>11882.89</v>
      </c>
      <c r="E27" s="64">
        <f t="shared" si="16"/>
        <v>16356.315029999998</v>
      </c>
      <c r="F27" s="65">
        <v>32216.78</v>
      </c>
      <c r="G27" s="89">
        <f t="shared" si="1"/>
        <v>60455.985029999996</v>
      </c>
      <c r="H27" s="95">
        <f t="shared" si="9"/>
        <v>3200.3058252427186</v>
      </c>
      <c r="I27" s="66">
        <f t="shared" si="10"/>
        <v>58.695131097087376</v>
      </c>
      <c r="J27" s="62">
        <f t="shared" si="24"/>
        <v>3296315</v>
      </c>
      <c r="K27" s="63">
        <f t="shared" si="25"/>
        <v>11882.89</v>
      </c>
      <c r="L27" s="64">
        <f t="shared" si="17"/>
        <v>16356.315029999998</v>
      </c>
      <c r="M27" s="65">
        <v>32216.78</v>
      </c>
      <c r="N27" s="89">
        <f t="shared" si="18"/>
        <v>60455.985029999996</v>
      </c>
      <c r="O27" s="95">
        <f t="shared" si="19"/>
        <v>3200.3058252427186</v>
      </c>
      <c r="P27" s="66">
        <f t="shared" si="20"/>
        <v>58.695131097087376</v>
      </c>
      <c r="Q27" s="119">
        <f t="shared" si="21"/>
        <v>3.6049012306166128E-3</v>
      </c>
      <c r="R27" s="172">
        <f t="shared" si="22"/>
        <v>12120.55</v>
      </c>
      <c r="S27" s="172">
        <f t="shared" si="23"/>
        <v>60693.64503</v>
      </c>
      <c r="T27" s="119"/>
      <c r="U27" s="59" t="s">
        <v>126</v>
      </c>
      <c r="V27" s="152">
        <v>1007</v>
      </c>
      <c r="W27" s="152">
        <v>2883882</v>
      </c>
      <c r="X27" s="2">
        <v>10459.68</v>
      </c>
      <c r="Y27" s="160">
        <f t="shared" si="11"/>
        <v>1.1430131329922653</v>
      </c>
      <c r="Z27" s="160">
        <f t="shared" si="12"/>
        <v>1.136066304131675</v>
      </c>
      <c r="AA27" s="129" t="b">
        <f t="shared" si="13"/>
        <v>1</v>
      </c>
    </row>
    <row r="28" spans="1:38" s="105" customFormat="1" ht="18.75" customHeight="1" x14ac:dyDescent="0.2">
      <c r="A28" s="60" t="s">
        <v>118</v>
      </c>
      <c r="B28" s="61">
        <v>1271</v>
      </c>
      <c r="C28" s="62">
        <v>3990145</v>
      </c>
      <c r="D28" s="63">
        <v>14886.76</v>
      </c>
      <c r="E28" s="64">
        <f t="shared" si="16"/>
        <v>19799.099489999997</v>
      </c>
      <c r="F28" s="65">
        <v>52702.78</v>
      </c>
      <c r="G28" s="106">
        <f t="shared" si="1"/>
        <v>87388.639490000001</v>
      </c>
      <c r="H28" s="95">
        <f t="shared" si="9"/>
        <v>3139.3745082612118</v>
      </c>
      <c r="I28" s="66">
        <f t="shared" si="10"/>
        <v>68.755813918174667</v>
      </c>
      <c r="J28" s="62">
        <f t="shared" si="24"/>
        <v>3990145</v>
      </c>
      <c r="K28" s="63">
        <f t="shared" si="25"/>
        <v>14886.76</v>
      </c>
      <c r="L28" s="64">
        <f t="shared" si="17"/>
        <v>19799.099489999997</v>
      </c>
      <c r="M28" s="65">
        <v>52702.78</v>
      </c>
      <c r="N28" s="106">
        <f t="shared" si="18"/>
        <v>87388.639490000001</v>
      </c>
      <c r="O28" s="95">
        <f t="shared" si="19"/>
        <v>3139.3745082612118</v>
      </c>
      <c r="P28" s="66">
        <f t="shared" si="20"/>
        <v>68.755813918174667</v>
      </c>
      <c r="Q28" s="121">
        <f t="shared" si="21"/>
        <v>3.7308819604300095E-3</v>
      </c>
      <c r="R28" s="172">
        <f t="shared" si="22"/>
        <v>15184.5</v>
      </c>
      <c r="S28" s="172">
        <f t="shared" si="23"/>
        <v>87686.379489999992</v>
      </c>
      <c r="T28" s="121"/>
      <c r="U28" s="125" t="s">
        <v>118</v>
      </c>
      <c r="V28" s="153">
        <v>1271</v>
      </c>
      <c r="W28" s="152">
        <v>4323812</v>
      </c>
      <c r="X28" s="2">
        <v>15797.5</v>
      </c>
      <c r="Y28" s="160">
        <f t="shared" si="11"/>
        <v>0.92283036357732484</v>
      </c>
      <c r="Z28" s="160">
        <f t="shared" si="12"/>
        <v>0.94234910587118215</v>
      </c>
      <c r="AA28" s="129" t="b">
        <f t="shared" si="13"/>
        <v>1</v>
      </c>
      <c r="AB28" s="130"/>
      <c r="AC28" s="130"/>
      <c r="AD28" s="130"/>
      <c r="AF28" s="130"/>
      <c r="AG28" s="90"/>
      <c r="AH28" s="90"/>
      <c r="AI28" s="90"/>
    </row>
    <row r="29" spans="1:38" ht="18.75" customHeight="1" x14ac:dyDescent="0.2">
      <c r="A29" s="60" t="s">
        <v>127</v>
      </c>
      <c r="B29" s="61">
        <v>873</v>
      </c>
      <c r="C29" s="62">
        <v>2732076</v>
      </c>
      <c r="D29" s="63">
        <v>11656.69</v>
      </c>
      <c r="E29" s="64">
        <f t="shared" si="16"/>
        <v>13556.561112000001</v>
      </c>
      <c r="F29" s="65">
        <v>34615.839999999997</v>
      </c>
      <c r="G29" s="89">
        <f t="shared" si="1"/>
        <v>59829.091111999995</v>
      </c>
      <c r="H29" s="95">
        <f t="shared" si="9"/>
        <v>3129.5257731958764</v>
      </c>
      <c r="I29" s="66">
        <f t="shared" si="10"/>
        <v>68.532750414662075</v>
      </c>
      <c r="J29" s="62">
        <f t="shared" si="24"/>
        <v>2732076</v>
      </c>
      <c r="K29" s="63">
        <f t="shared" si="25"/>
        <v>11656.69</v>
      </c>
      <c r="L29" s="64">
        <f t="shared" si="17"/>
        <v>13556.561112000001</v>
      </c>
      <c r="M29" s="65">
        <v>34615.839999999997</v>
      </c>
      <c r="N29" s="89">
        <f t="shared" si="18"/>
        <v>59829.091111999995</v>
      </c>
      <c r="O29" s="95">
        <f t="shared" si="19"/>
        <v>3129.5257731958764</v>
      </c>
      <c r="P29" s="66">
        <f t="shared" si="20"/>
        <v>68.532750414662075</v>
      </c>
      <c r="Q29" s="119">
        <f t="shared" si="21"/>
        <v>4.2666053213746618E-3</v>
      </c>
      <c r="R29" s="172">
        <f t="shared" si="22"/>
        <v>11889.82</v>
      </c>
      <c r="S29" s="172">
        <f t="shared" si="23"/>
        <v>60062.221111999999</v>
      </c>
      <c r="T29" s="119"/>
      <c r="U29" s="125" t="s">
        <v>127</v>
      </c>
      <c r="V29" s="153">
        <v>874</v>
      </c>
      <c r="W29" s="152">
        <v>2460427</v>
      </c>
      <c r="X29" s="2">
        <v>10653.05</v>
      </c>
      <c r="Y29" s="160">
        <f t="shared" si="11"/>
        <v>1.1104072585774745</v>
      </c>
      <c r="Z29" s="160">
        <f t="shared" si="12"/>
        <v>1.0942115168895294</v>
      </c>
      <c r="AA29" s="129" t="b">
        <f t="shared" si="13"/>
        <v>1</v>
      </c>
      <c r="AB29" s="130"/>
      <c r="AC29" s="130"/>
      <c r="AD29" s="130"/>
      <c r="AF29" s="130"/>
      <c r="AG29" s="90"/>
      <c r="AH29" s="125"/>
      <c r="AI29" s="90"/>
    </row>
    <row r="30" spans="1:38" ht="18.75" customHeight="1" x14ac:dyDescent="0.2">
      <c r="A30" s="60" t="s">
        <v>183</v>
      </c>
      <c r="B30" s="61">
        <v>1163</v>
      </c>
      <c r="C30" s="62">
        <v>4393575</v>
      </c>
      <c r="D30" s="63">
        <v>17633.03</v>
      </c>
      <c r="E30" s="64">
        <f t="shared" si="16"/>
        <v>21800.919150000002</v>
      </c>
      <c r="F30" s="65">
        <v>29730.29</v>
      </c>
      <c r="G30" s="89">
        <f t="shared" si="1"/>
        <v>69164.239150000009</v>
      </c>
      <c r="H30" s="95">
        <f t="shared" si="9"/>
        <v>3777.7944969905416</v>
      </c>
      <c r="I30" s="66">
        <f t="shared" si="10"/>
        <v>59.470540971625113</v>
      </c>
      <c r="J30" s="62">
        <f t="shared" si="24"/>
        <v>4393575</v>
      </c>
      <c r="K30" s="63">
        <f t="shared" si="25"/>
        <v>17633.03</v>
      </c>
      <c r="L30" s="64">
        <f t="shared" si="17"/>
        <v>21800.919150000002</v>
      </c>
      <c r="M30" s="65">
        <v>29730.29</v>
      </c>
      <c r="N30" s="89">
        <f t="shared" si="18"/>
        <v>69164.239150000009</v>
      </c>
      <c r="O30" s="95">
        <f t="shared" si="19"/>
        <v>3777.7944969905416</v>
      </c>
      <c r="P30" s="66">
        <f t="shared" si="20"/>
        <v>59.470540971625113</v>
      </c>
      <c r="Q30" s="119">
        <f t="shared" si="21"/>
        <v>4.0133672464906138E-3</v>
      </c>
      <c r="R30" s="172">
        <f t="shared" si="22"/>
        <v>17985.689999999999</v>
      </c>
      <c r="S30" s="172">
        <f t="shared" si="23"/>
        <v>69516.899150000012</v>
      </c>
      <c r="T30" s="119"/>
      <c r="U30" s="125" t="s">
        <v>183</v>
      </c>
      <c r="V30" s="153">
        <v>1299</v>
      </c>
      <c r="W30" s="152">
        <v>4464458</v>
      </c>
      <c r="X30" s="2">
        <v>17876.52</v>
      </c>
      <c r="Y30" s="160">
        <f t="shared" si="11"/>
        <v>0.98412282073210233</v>
      </c>
      <c r="Z30" s="160">
        <f t="shared" si="12"/>
        <v>0.9863793400505243</v>
      </c>
      <c r="AA30" s="129" t="b">
        <f t="shared" si="13"/>
        <v>1</v>
      </c>
      <c r="AB30" s="130"/>
      <c r="AC30" s="130"/>
      <c r="AD30" s="130"/>
      <c r="AF30" s="130"/>
      <c r="AG30" s="90"/>
      <c r="AH30" s="125"/>
      <c r="AI30" s="90"/>
    </row>
    <row r="31" spans="1:38" ht="18.75" customHeight="1" x14ac:dyDescent="0.2">
      <c r="A31" s="60" t="s">
        <v>207</v>
      </c>
      <c r="B31" s="61">
        <v>2674</v>
      </c>
      <c r="C31" s="62">
        <v>8322730</v>
      </c>
      <c r="D31" s="63">
        <v>30311.59</v>
      </c>
      <c r="E31" s="64">
        <f t="shared" si="16"/>
        <v>41297.386259999999</v>
      </c>
      <c r="F31" s="65">
        <v>60386.15</v>
      </c>
      <c r="G31" s="89">
        <f t="shared" si="1"/>
        <v>131995.12625999999</v>
      </c>
      <c r="H31" s="95">
        <f t="shared" si="9"/>
        <v>3112.464472700075</v>
      </c>
      <c r="I31" s="66">
        <f t="shared" si="10"/>
        <v>49.362425676888556</v>
      </c>
      <c r="J31" s="62">
        <f t="shared" si="24"/>
        <v>8322730</v>
      </c>
      <c r="K31" s="63">
        <f t="shared" si="25"/>
        <v>30311.59</v>
      </c>
      <c r="L31" s="64">
        <f t="shared" si="17"/>
        <v>41297.386259999999</v>
      </c>
      <c r="M31" s="65">
        <v>60386.15</v>
      </c>
      <c r="N31" s="89">
        <f t="shared" si="18"/>
        <v>131995.12625999999</v>
      </c>
      <c r="O31" s="95">
        <f t="shared" si="19"/>
        <v>3112.464472700075</v>
      </c>
      <c r="P31" s="66">
        <f t="shared" si="20"/>
        <v>49.362425676888556</v>
      </c>
      <c r="Q31" s="119">
        <f t="shared" si="21"/>
        <v>3.6420249124986632E-3</v>
      </c>
      <c r="R31" s="172">
        <f t="shared" si="22"/>
        <v>30917.82</v>
      </c>
      <c r="S31" s="172">
        <f t="shared" si="23"/>
        <v>132601.35626</v>
      </c>
      <c r="T31" s="119"/>
      <c r="U31" s="125" t="s">
        <v>207</v>
      </c>
      <c r="V31" s="153">
        <v>2671</v>
      </c>
      <c r="W31" s="152">
        <v>8091275</v>
      </c>
      <c r="X31" s="2">
        <v>38947.120000000003</v>
      </c>
      <c r="Y31" s="160">
        <f t="shared" si="11"/>
        <v>1.0286055040769224</v>
      </c>
      <c r="Z31" s="160">
        <f t="shared" si="12"/>
        <v>0.77827551818979168</v>
      </c>
      <c r="AA31" s="129" t="b">
        <f t="shared" si="13"/>
        <v>1</v>
      </c>
      <c r="AB31" s="130"/>
      <c r="AC31" s="130"/>
      <c r="AD31" s="130"/>
      <c r="AF31" s="130"/>
      <c r="AG31" s="90"/>
      <c r="AH31" s="125"/>
      <c r="AI31" s="90"/>
    </row>
    <row r="32" spans="1:38" ht="18.75" customHeight="1" x14ac:dyDescent="0.2">
      <c r="A32" s="60" t="s">
        <v>246</v>
      </c>
      <c r="B32" s="61">
        <v>11672</v>
      </c>
      <c r="C32" s="62">
        <v>31195310</v>
      </c>
      <c r="D32" s="63">
        <v>108450.65</v>
      </c>
      <c r="E32" s="64">
        <f t="shared" si="16"/>
        <v>154791.12821999998</v>
      </c>
      <c r="F32" s="65">
        <v>81285.98</v>
      </c>
      <c r="G32" s="89">
        <f t="shared" si="1"/>
        <v>344527.75821999996</v>
      </c>
      <c r="H32" s="95">
        <f t="shared" si="9"/>
        <v>2672.6619259766962</v>
      </c>
      <c r="I32" s="66">
        <f t="shared" si="10"/>
        <v>29.517457009938312</v>
      </c>
      <c r="J32" s="62">
        <f t="shared" si="24"/>
        <v>31195310</v>
      </c>
      <c r="K32" s="63">
        <f t="shared" si="25"/>
        <v>108450.65</v>
      </c>
      <c r="L32" s="64">
        <f t="shared" si="17"/>
        <v>154791.12821999998</v>
      </c>
      <c r="M32" s="65">
        <v>81285.98</v>
      </c>
      <c r="N32" s="89">
        <f t="shared" si="18"/>
        <v>344527.75821999996</v>
      </c>
      <c r="O32" s="95">
        <f t="shared" si="19"/>
        <v>2672.6619259766962</v>
      </c>
      <c r="P32" s="66">
        <f t="shared" si="20"/>
        <v>29.517457009938312</v>
      </c>
      <c r="Q32" s="119">
        <f t="shared" si="21"/>
        <v>3.4765049618035531E-3</v>
      </c>
      <c r="R32" s="172">
        <f t="shared" si="22"/>
        <v>110619.66</v>
      </c>
      <c r="S32" s="172">
        <f t="shared" si="23"/>
        <v>346696.76821999997</v>
      </c>
      <c r="T32" s="119"/>
      <c r="U32" s="125" t="s">
        <v>246</v>
      </c>
      <c r="V32" s="153">
        <v>11781</v>
      </c>
      <c r="W32" s="152">
        <v>26837098</v>
      </c>
      <c r="X32" s="2">
        <v>91286.16</v>
      </c>
      <c r="Y32" s="160">
        <f t="shared" si="11"/>
        <v>1.1623950547857298</v>
      </c>
      <c r="Z32" s="160">
        <f t="shared" si="12"/>
        <v>1.1880294888075036</v>
      </c>
      <c r="AA32" s="129" t="b">
        <f t="shared" si="13"/>
        <v>1</v>
      </c>
      <c r="AB32" s="130"/>
      <c r="AC32" s="130"/>
      <c r="AD32" s="130"/>
      <c r="AF32" s="130"/>
      <c r="AG32" s="90"/>
      <c r="AH32" s="125"/>
      <c r="AI32" s="90"/>
    </row>
    <row r="33" spans="1:35" ht="18.75" customHeight="1" x14ac:dyDescent="0.2">
      <c r="A33" s="60" t="s">
        <v>128</v>
      </c>
      <c r="B33" s="61">
        <v>2275</v>
      </c>
      <c r="C33" s="62">
        <v>5732942</v>
      </c>
      <c r="D33" s="63">
        <v>26025.74</v>
      </c>
      <c r="E33" s="64">
        <f t="shared" si="16"/>
        <v>28446.858203999996</v>
      </c>
      <c r="F33" s="65">
        <v>87162.17</v>
      </c>
      <c r="G33" s="89">
        <f t="shared" si="1"/>
        <v>141634.76820399999</v>
      </c>
      <c r="H33" s="95">
        <f t="shared" si="9"/>
        <v>2519.9745054945056</v>
      </c>
      <c r="I33" s="66">
        <f t="shared" si="10"/>
        <v>62.257040968791209</v>
      </c>
      <c r="J33" s="62">
        <f t="shared" si="24"/>
        <v>5732942</v>
      </c>
      <c r="K33" s="63">
        <f t="shared" si="25"/>
        <v>26025.74</v>
      </c>
      <c r="L33" s="64">
        <f t="shared" si="17"/>
        <v>28446.858203999996</v>
      </c>
      <c r="M33" s="65">
        <v>87162.17</v>
      </c>
      <c r="N33" s="89">
        <f t="shared" si="18"/>
        <v>141634.76820399999</v>
      </c>
      <c r="O33" s="95">
        <f t="shared" si="19"/>
        <v>2519.9745054945056</v>
      </c>
      <c r="P33" s="66">
        <f t="shared" si="20"/>
        <v>62.257040968791209</v>
      </c>
      <c r="Q33" s="119">
        <f t="shared" si="21"/>
        <v>4.5396831155800985E-3</v>
      </c>
      <c r="R33" s="172">
        <f t="shared" si="22"/>
        <v>26546.25</v>
      </c>
      <c r="S33" s="172">
        <f t="shared" si="23"/>
        <v>142155.278204</v>
      </c>
      <c r="T33" s="119"/>
      <c r="U33" s="59" t="s">
        <v>128</v>
      </c>
      <c r="V33" s="152">
        <v>2275</v>
      </c>
      <c r="W33" s="152">
        <v>6297657</v>
      </c>
      <c r="X33" s="2">
        <v>27562.16</v>
      </c>
      <c r="Y33" s="160">
        <f t="shared" si="11"/>
        <v>0.91032934947076349</v>
      </c>
      <c r="Z33" s="160">
        <f t="shared" si="12"/>
        <v>0.94425618311482129</v>
      </c>
      <c r="AA33" s="129" t="b">
        <f t="shared" si="13"/>
        <v>1</v>
      </c>
      <c r="AB33" s="130"/>
      <c r="AC33" s="130"/>
      <c r="AD33" s="130"/>
      <c r="AF33" s="130"/>
      <c r="AG33" s="90"/>
      <c r="AH33" s="125"/>
      <c r="AI33" s="90"/>
    </row>
    <row r="34" spans="1:35" ht="18.75" customHeight="1" x14ac:dyDescent="0.2">
      <c r="A34" s="60" t="s">
        <v>176</v>
      </c>
      <c r="B34" s="61">
        <v>4380</v>
      </c>
      <c r="C34" s="62">
        <v>13449011</v>
      </c>
      <c r="D34" s="63">
        <v>57221.13</v>
      </c>
      <c r="E34" s="64">
        <f t="shared" si="16"/>
        <v>66733.992581999992</v>
      </c>
      <c r="F34" s="65">
        <v>108273.57</v>
      </c>
      <c r="G34" s="89">
        <f t="shared" si="1"/>
        <v>232228.69258199999</v>
      </c>
      <c r="H34" s="95">
        <f t="shared" si="9"/>
        <v>3070.5504566210047</v>
      </c>
      <c r="I34" s="66">
        <f t="shared" si="10"/>
        <v>53.020249447945204</v>
      </c>
      <c r="J34" s="62">
        <f t="shared" si="24"/>
        <v>13449011</v>
      </c>
      <c r="K34" s="63">
        <f t="shared" si="25"/>
        <v>57221.13</v>
      </c>
      <c r="L34" s="64">
        <f t="shared" si="17"/>
        <v>66733.992581999992</v>
      </c>
      <c r="M34" s="65">
        <v>108273.57</v>
      </c>
      <c r="N34" s="89">
        <f t="shared" si="18"/>
        <v>232228.69258199999</v>
      </c>
      <c r="O34" s="95">
        <f t="shared" si="19"/>
        <v>3070.5504566210047</v>
      </c>
      <c r="P34" s="66">
        <f t="shared" si="20"/>
        <v>53.020249447945204</v>
      </c>
      <c r="Q34" s="119">
        <f t="shared" si="21"/>
        <v>4.2546719606371053E-3</v>
      </c>
      <c r="R34" s="172">
        <f t="shared" si="22"/>
        <v>58365.55</v>
      </c>
      <c r="S34" s="172">
        <f t="shared" si="23"/>
        <v>233373.112582</v>
      </c>
      <c r="T34" s="119"/>
      <c r="U34" s="59" t="s">
        <v>176</v>
      </c>
      <c r="V34" s="152">
        <v>4355</v>
      </c>
      <c r="W34" s="152">
        <v>14060958</v>
      </c>
      <c r="X34" s="2">
        <v>58254.879999999997</v>
      </c>
      <c r="Y34" s="160">
        <f t="shared" si="11"/>
        <v>0.95647899666580327</v>
      </c>
      <c r="Z34" s="160">
        <f t="shared" si="12"/>
        <v>0.98225470552853256</v>
      </c>
      <c r="AA34" s="129" t="b">
        <f t="shared" si="13"/>
        <v>1</v>
      </c>
      <c r="AB34" s="130"/>
      <c r="AC34" s="130"/>
      <c r="AD34" s="130"/>
      <c r="AF34" s="130"/>
      <c r="AG34" s="90"/>
      <c r="AH34" s="125"/>
      <c r="AI34" s="90"/>
    </row>
    <row r="35" spans="1:35" ht="18.75" customHeight="1" x14ac:dyDescent="0.2">
      <c r="A35" s="60" t="s">
        <v>184</v>
      </c>
      <c r="B35" s="61">
        <v>3854</v>
      </c>
      <c r="C35" s="62">
        <v>12129037</v>
      </c>
      <c r="D35" s="63">
        <v>48694.64</v>
      </c>
      <c r="E35" s="64">
        <f t="shared" si="16"/>
        <v>60184.281593999993</v>
      </c>
      <c r="F35" s="65">
        <v>125534.87</v>
      </c>
      <c r="G35" s="89">
        <f t="shared" si="1"/>
        <v>234413.79159399998</v>
      </c>
      <c r="H35" s="95">
        <f t="shared" si="9"/>
        <v>3147.1294758692266</v>
      </c>
      <c r="I35" s="66">
        <f t="shared" si="10"/>
        <v>60.823505862480538</v>
      </c>
      <c r="J35" s="62">
        <f t="shared" si="24"/>
        <v>12129037</v>
      </c>
      <c r="K35" s="63">
        <f t="shared" si="25"/>
        <v>48694.64</v>
      </c>
      <c r="L35" s="64">
        <f t="shared" si="17"/>
        <v>60184.281593999993</v>
      </c>
      <c r="M35" s="65">
        <v>125534.87</v>
      </c>
      <c r="N35" s="89">
        <f t="shared" si="18"/>
        <v>234413.79159399998</v>
      </c>
      <c r="O35" s="95">
        <f t="shared" si="19"/>
        <v>3147.1294758692266</v>
      </c>
      <c r="P35" s="66">
        <f t="shared" si="20"/>
        <v>60.823505862480538</v>
      </c>
      <c r="Q35" s="119">
        <f t="shared" si="21"/>
        <v>4.0147160899913163E-3</v>
      </c>
      <c r="R35" s="172">
        <f t="shared" si="22"/>
        <v>49668.53</v>
      </c>
      <c r="S35" s="172">
        <f t="shared" si="23"/>
        <v>235387.68159399999</v>
      </c>
      <c r="T35" s="119"/>
      <c r="U35" s="125" t="s">
        <v>184</v>
      </c>
      <c r="V35" s="153">
        <v>3854</v>
      </c>
      <c r="W35" s="152">
        <v>12264895</v>
      </c>
      <c r="X35" s="2">
        <v>53232.67</v>
      </c>
      <c r="Y35" s="160">
        <f t="shared" si="11"/>
        <v>0.98892301972418029</v>
      </c>
      <c r="Z35" s="160">
        <f t="shared" si="12"/>
        <v>0.91475103540739178</v>
      </c>
      <c r="AA35" s="129" t="b">
        <f t="shared" si="13"/>
        <v>1</v>
      </c>
      <c r="AB35" s="130"/>
      <c r="AC35" s="130"/>
      <c r="AD35" s="130"/>
      <c r="AF35" s="130"/>
      <c r="AG35" s="90"/>
      <c r="AH35" s="125"/>
      <c r="AI35" s="90"/>
    </row>
    <row r="36" spans="1:35" ht="18.75" customHeight="1" x14ac:dyDescent="0.2">
      <c r="A36" s="60" t="s">
        <v>199</v>
      </c>
      <c r="B36" s="61">
        <v>1135</v>
      </c>
      <c r="C36" s="62">
        <v>3941270</v>
      </c>
      <c r="D36" s="63">
        <v>16063.19</v>
      </c>
      <c r="E36" s="64">
        <f t="shared" si="16"/>
        <v>19556.581739999998</v>
      </c>
      <c r="F36" s="65">
        <v>41526.57</v>
      </c>
      <c r="G36" s="89">
        <f t="shared" si="1"/>
        <v>77146.341740000003</v>
      </c>
      <c r="H36" s="95">
        <f t="shared" si="9"/>
        <v>3472.4845814977975</v>
      </c>
      <c r="I36" s="66">
        <f t="shared" si="10"/>
        <v>67.970345145374452</v>
      </c>
      <c r="J36" s="62">
        <f t="shared" si="24"/>
        <v>3941270</v>
      </c>
      <c r="K36" s="63">
        <f t="shared" si="25"/>
        <v>16063.19</v>
      </c>
      <c r="L36" s="64">
        <f t="shared" si="17"/>
        <v>19556.581739999998</v>
      </c>
      <c r="M36" s="65">
        <v>41526.57</v>
      </c>
      <c r="N36" s="89">
        <f t="shared" si="18"/>
        <v>77146.341740000003</v>
      </c>
      <c r="O36" s="95">
        <f t="shared" si="19"/>
        <v>3472.4845814977975</v>
      </c>
      <c r="P36" s="66">
        <f t="shared" si="20"/>
        <v>67.970345145374452</v>
      </c>
      <c r="Q36" s="119">
        <f t="shared" si="21"/>
        <v>4.0756380557536026E-3</v>
      </c>
      <c r="R36" s="172">
        <f t="shared" si="22"/>
        <v>16384.45</v>
      </c>
      <c r="S36" s="172">
        <f t="shared" si="23"/>
        <v>77467.601739999998</v>
      </c>
      <c r="T36" s="119"/>
      <c r="U36" s="125" t="s">
        <v>199</v>
      </c>
      <c r="V36" s="153">
        <v>1135</v>
      </c>
      <c r="W36" s="152">
        <v>3836614</v>
      </c>
      <c r="X36" s="2">
        <v>15375.85</v>
      </c>
      <c r="Y36" s="160">
        <f t="shared" si="11"/>
        <v>1.0272782198052761</v>
      </c>
      <c r="Z36" s="160">
        <f t="shared" si="12"/>
        <v>1.0447025692888523</v>
      </c>
      <c r="AA36" s="129" t="b">
        <f t="shared" si="13"/>
        <v>1</v>
      </c>
      <c r="AB36" s="130"/>
      <c r="AC36" s="130"/>
      <c r="AD36" s="130"/>
      <c r="AF36" s="130"/>
      <c r="AG36" s="90"/>
      <c r="AH36" s="125"/>
      <c r="AI36" s="90"/>
    </row>
    <row r="37" spans="1:35" ht="18.75" customHeight="1" x14ac:dyDescent="0.2">
      <c r="A37" s="60" t="s">
        <v>164</v>
      </c>
      <c r="B37" s="61">
        <v>1386</v>
      </c>
      <c r="C37" s="62">
        <v>3712363</v>
      </c>
      <c r="D37" s="63">
        <v>15203.87</v>
      </c>
      <c r="E37" s="64">
        <f t="shared" si="16"/>
        <v>18420.745206</v>
      </c>
      <c r="F37" s="65">
        <v>32777</v>
      </c>
      <c r="G37" s="89">
        <f t="shared" si="1"/>
        <v>66401.615206000002</v>
      </c>
      <c r="H37" s="95">
        <f t="shared" si="9"/>
        <v>2678.472582972583</v>
      </c>
      <c r="I37" s="66">
        <f t="shared" si="10"/>
        <v>47.908813279942279</v>
      </c>
      <c r="J37" s="62">
        <v>4159605</v>
      </c>
      <c r="K37" s="63">
        <v>17193.63</v>
      </c>
      <c r="L37" s="64">
        <f t="shared" si="17"/>
        <v>20639.960009999999</v>
      </c>
      <c r="M37" s="65">
        <v>32777</v>
      </c>
      <c r="N37" s="89">
        <f t="shared" si="18"/>
        <v>70610.59001</v>
      </c>
      <c r="O37" s="95">
        <f t="shared" si="19"/>
        <v>3001.1580086580088</v>
      </c>
      <c r="P37" s="66">
        <f t="shared" si="20"/>
        <v>50.945591637806636</v>
      </c>
      <c r="Q37" s="119">
        <f t="shared" si="21"/>
        <v>4.0954696510012625E-3</v>
      </c>
      <c r="R37" s="172">
        <f t="shared" si="22"/>
        <v>15507.95</v>
      </c>
      <c r="S37" s="172">
        <f t="shared" si="23"/>
        <v>66705.695206000004</v>
      </c>
      <c r="T37" s="119"/>
      <c r="U37" s="59" t="s">
        <v>164</v>
      </c>
      <c r="V37" s="152">
        <v>1386</v>
      </c>
      <c r="W37" s="152">
        <v>3424897</v>
      </c>
      <c r="X37" s="86">
        <v>13704.79</v>
      </c>
      <c r="Y37" s="160">
        <f t="shared" si="11"/>
        <v>1.0839342029847905</v>
      </c>
      <c r="Z37" s="160">
        <f t="shared" si="12"/>
        <v>1.1093836534525521</v>
      </c>
      <c r="AA37" s="129" t="b">
        <f t="shared" si="13"/>
        <v>1</v>
      </c>
      <c r="AB37" s="130"/>
      <c r="AC37" s="130"/>
      <c r="AD37" s="130"/>
      <c r="AF37" s="130"/>
      <c r="AG37" s="90"/>
      <c r="AH37" s="125"/>
      <c r="AI37" s="90"/>
    </row>
    <row r="38" spans="1:35" ht="18.75" customHeight="1" x14ac:dyDescent="0.2">
      <c r="A38" s="44" t="s">
        <v>119</v>
      </c>
      <c r="B38" s="61">
        <v>338</v>
      </c>
      <c r="C38" s="62">
        <v>949000</v>
      </c>
      <c r="D38" s="63">
        <v>4114.43</v>
      </c>
      <c r="E38" s="64">
        <f t="shared" si="16"/>
        <v>4708.9380000000001</v>
      </c>
      <c r="F38" s="65">
        <v>14833.74</v>
      </c>
      <c r="G38" s="89">
        <f t="shared" si="1"/>
        <v>23657.108</v>
      </c>
      <c r="H38" s="95">
        <f t="shared" si="9"/>
        <v>2807.6923076923076</v>
      </c>
      <c r="I38" s="66">
        <f t="shared" si="10"/>
        <v>69.991443786982245</v>
      </c>
      <c r="J38" s="62">
        <f t="shared" si="24"/>
        <v>949000</v>
      </c>
      <c r="K38" s="63">
        <f t="shared" si="25"/>
        <v>4114.43</v>
      </c>
      <c r="L38" s="64">
        <f t="shared" si="17"/>
        <v>4708.9380000000001</v>
      </c>
      <c r="M38" s="65">
        <v>14833.74</v>
      </c>
      <c r="N38" s="89">
        <f t="shared" si="18"/>
        <v>23657.108</v>
      </c>
      <c r="O38" s="95">
        <f t="shared" si="19"/>
        <v>2807.6923076923076</v>
      </c>
      <c r="P38" s="66">
        <f t="shared" si="20"/>
        <v>69.991443786982245</v>
      </c>
      <c r="Q38" s="119">
        <f t="shared" si="21"/>
        <v>4.3355426765015808E-3</v>
      </c>
      <c r="R38" s="172">
        <f t="shared" si="22"/>
        <v>4196.72</v>
      </c>
      <c r="S38" s="172">
        <f t="shared" si="23"/>
        <v>23739.398000000001</v>
      </c>
      <c r="T38" s="119"/>
      <c r="U38" s="59" t="s">
        <v>119</v>
      </c>
      <c r="V38" s="152">
        <v>338</v>
      </c>
      <c r="W38" s="152">
        <v>966739</v>
      </c>
      <c r="X38" s="86">
        <v>4118.4799999999996</v>
      </c>
      <c r="Y38" s="160">
        <f t="shared" si="11"/>
        <v>0.9816506833798988</v>
      </c>
      <c r="Z38" s="160">
        <f t="shared" si="12"/>
        <v>0.99901662749363862</v>
      </c>
      <c r="AA38" s="129" t="b">
        <f t="shared" si="13"/>
        <v>1</v>
      </c>
      <c r="AB38" s="130"/>
      <c r="AC38" s="130"/>
      <c r="AD38" s="130"/>
      <c r="AF38" s="130"/>
      <c r="AG38" s="90"/>
      <c r="AH38" s="125"/>
      <c r="AI38" s="90"/>
    </row>
    <row r="39" spans="1:35" ht="18.75" customHeight="1" x14ac:dyDescent="0.2">
      <c r="A39" s="60" t="s">
        <v>218</v>
      </c>
      <c r="B39" s="61">
        <v>423</v>
      </c>
      <c r="C39" s="62">
        <v>1477520</v>
      </c>
      <c r="D39" s="63">
        <v>6228.99</v>
      </c>
      <c r="E39" s="64">
        <f t="shared" si="16"/>
        <v>7331.4542399999991</v>
      </c>
      <c r="F39" s="65">
        <v>14306.41</v>
      </c>
      <c r="G39" s="89">
        <f t="shared" si="1"/>
        <v>27866.854240000001</v>
      </c>
      <c r="H39" s="95">
        <f t="shared" si="9"/>
        <v>3492.9550827423168</v>
      </c>
      <c r="I39" s="66">
        <f t="shared" si="10"/>
        <v>65.879088037825056</v>
      </c>
      <c r="J39" s="62">
        <f t="shared" si="24"/>
        <v>1477520</v>
      </c>
      <c r="K39" s="63">
        <f t="shared" si="25"/>
        <v>6228.99</v>
      </c>
      <c r="L39" s="64">
        <f t="shared" si="17"/>
        <v>7331.4542399999991</v>
      </c>
      <c r="M39" s="65">
        <v>14306.41</v>
      </c>
      <c r="N39" s="89">
        <f t="shared" si="18"/>
        <v>27866.854240000001</v>
      </c>
      <c r="O39" s="95">
        <f t="shared" si="19"/>
        <v>3492.9550827423168</v>
      </c>
      <c r="P39" s="66">
        <f t="shared" si="20"/>
        <v>65.879088037825056</v>
      </c>
      <c r="Q39" s="119">
        <f t="shared" si="21"/>
        <v>4.2158414099301529E-3</v>
      </c>
      <c r="R39" s="172">
        <f t="shared" si="22"/>
        <v>6353.57</v>
      </c>
      <c r="S39" s="172">
        <f t="shared" si="23"/>
        <v>27991.434239999999</v>
      </c>
      <c r="T39" s="119"/>
      <c r="U39" s="59" t="s">
        <v>218</v>
      </c>
      <c r="V39" s="152">
        <v>423</v>
      </c>
      <c r="W39" s="152">
        <v>1355782</v>
      </c>
      <c r="X39" s="86">
        <v>5644.46</v>
      </c>
      <c r="Y39" s="160">
        <f t="shared" si="11"/>
        <v>1.0897917216779689</v>
      </c>
      <c r="Z39" s="160">
        <f t="shared" si="12"/>
        <v>1.1035581791703724</v>
      </c>
      <c r="AA39" s="129" t="b">
        <f t="shared" si="13"/>
        <v>1</v>
      </c>
      <c r="AB39" s="130"/>
      <c r="AC39" s="130"/>
      <c r="AD39" s="130"/>
      <c r="AF39" s="130"/>
      <c r="AG39" s="90"/>
      <c r="AH39" s="125"/>
      <c r="AI39" s="90"/>
    </row>
    <row r="40" spans="1:35" ht="18.75" customHeight="1" x14ac:dyDescent="0.2">
      <c r="A40" s="60" t="s">
        <v>201</v>
      </c>
      <c r="B40" s="61">
        <v>1123</v>
      </c>
      <c r="C40" s="62">
        <v>2772905</v>
      </c>
      <c r="D40" s="71">
        <v>9933.69</v>
      </c>
      <c r="E40" s="64">
        <f t="shared" si="16"/>
        <v>13759.15461</v>
      </c>
      <c r="F40" s="65">
        <v>28270.86</v>
      </c>
      <c r="G40" s="89">
        <f t="shared" si="1"/>
        <v>51963.704610000001</v>
      </c>
      <c r="H40" s="95">
        <f t="shared" si="9"/>
        <v>2469.1941228851292</v>
      </c>
      <c r="I40" s="66">
        <f t="shared" si="10"/>
        <v>46.272221380231521</v>
      </c>
      <c r="J40" s="62">
        <f t="shared" si="24"/>
        <v>2772905</v>
      </c>
      <c r="K40" s="63">
        <f t="shared" si="25"/>
        <v>9933.69</v>
      </c>
      <c r="L40" s="64">
        <f t="shared" si="17"/>
        <v>13759.15461</v>
      </c>
      <c r="M40" s="65">
        <v>28270.86</v>
      </c>
      <c r="N40" s="89">
        <f t="shared" si="18"/>
        <v>51963.704610000001</v>
      </c>
      <c r="O40" s="95">
        <f t="shared" si="19"/>
        <v>2469.1941228851292</v>
      </c>
      <c r="P40" s="66">
        <f t="shared" si="20"/>
        <v>46.272221380231521</v>
      </c>
      <c r="Q40" s="119">
        <f t="shared" si="21"/>
        <v>3.582412668302737E-3</v>
      </c>
      <c r="R40" s="172">
        <f t="shared" si="22"/>
        <v>10132.36</v>
      </c>
      <c r="S40" s="172">
        <f t="shared" si="23"/>
        <v>52162.374609999999</v>
      </c>
      <c r="T40" s="119"/>
      <c r="U40" s="59" t="s">
        <v>201</v>
      </c>
      <c r="V40" s="152">
        <v>1123</v>
      </c>
      <c r="W40" s="152">
        <v>2591161</v>
      </c>
      <c r="X40" s="86">
        <v>9117.43</v>
      </c>
      <c r="Y40" s="160">
        <f t="shared" si="11"/>
        <v>1.0701399874419228</v>
      </c>
      <c r="Z40" s="160">
        <f t="shared" si="12"/>
        <v>1.0895274216528124</v>
      </c>
      <c r="AA40" s="129" t="b">
        <f t="shared" si="13"/>
        <v>1</v>
      </c>
      <c r="AB40" s="141"/>
      <c r="AC40" s="141"/>
      <c r="AD40" s="141"/>
      <c r="AF40" s="90"/>
      <c r="AG40" s="90"/>
      <c r="AH40" s="90"/>
      <c r="AI40" s="90"/>
    </row>
    <row r="41" spans="1:35" ht="18.75" customHeight="1" x14ac:dyDescent="0.2">
      <c r="A41" s="60" t="s">
        <v>236</v>
      </c>
      <c r="B41" s="61">
        <v>84</v>
      </c>
      <c r="C41" s="73">
        <v>127385</v>
      </c>
      <c r="D41" s="64">
        <v>523.54999999999995</v>
      </c>
      <c r="E41" s="64">
        <f t="shared" si="16"/>
        <v>632.08436999999992</v>
      </c>
      <c r="F41" s="65">
        <v>1726.35</v>
      </c>
      <c r="G41" s="89">
        <f t="shared" si="1"/>
        <v>2881.9843699999997</v>
      </c>
      <c r="H41" s="95">
        <f t="shared" si="9"/>
        <v>1516.4880952380952</v>
      </c>
      <c r="I41" s="66">
        <f t="shared" si="10"/>
        <v>34.309337738095238</v>
      </c>
      <c r="J41" s="62">
        <f t="shared" si="24"/>
        <v>127385</v>
      </c>
      <c r="K41" s="63">
        <f t="shared" si="25"/>
        <v>523.54999999999995</v>
      </c>
      <c r="L41" s="64">
        <f t="shared" si="17"/>
        <v>632.08436999999992</v>
      </c>
      <c r="M41" s="65">
        <v>1726.35</v>
      </c>
      <c r="N41" s="89">
        <f t="shared" si="18"/>
        <v>2881.9843699999997</v>
      </c>
      <c r="O41" s="95">
        <f t="shared" si="19"/>
        <v>1516.4880952380952</v>
      </c>
      <c r="P41" s="66">
        <f t="shared" si="20"/>
        <v>34.309337738095238</v>
      </c>
      <c r="Q41" s="119">
        <f t="shared" si="21"/>
        <v>4.1099815519880676E-3</v>
      </c>
      <c r="R41" s="172">
        <f t="shared" si="22"/>
        <v>534.02</v>
      </c>
      <c r="S41" s="172">
        <f t="shared" si="23"/>
        <v>2892.4543699999999</v>
      </c>
      <c r="T41" s="119"/>
      <c r="U41" s="59" t="s">
        <v>236</v>
      </c>
      <c r="V41" s="152">
        <v>84</v>
      </c>
      <c r="W41" s="152">
        <v>136080</v>
      </c>
      <c r="X41" s="86">
        <v>548.4</v>
      </c>
      <c r="Y41" s="160">
        <f t="shared" si="11"/>
        <v>0.93610376249265137</v>
      </c>
      <c r="Z41" s="160">
        <f t="shared" si="12"/>
        <v>0.95468636032093357</v>
      </c>
      <c r="AA41" s="129" t="b">
        <f t="shared" si="13"/>
        <v>1</v>
      </c>
    </row>
    <row r="42" spans="1:35" ht="18.75" customHeight="1" x14ac:dyDescent="0.2">
      <c r="A42" s="44" t="s">
        <v>290</v>
      </c>
      <c r="B42" s="73">
        <v>84</v>
      </c>
      <c r="C42" s="73">
        <v>160861</v>
      </c>
      <c r="D42" s="64">
        <v>682.74</v>
      </c>
      <c r="E42" s="64">
        <f t="shared" si="16"/>
        <v>798.19228199999998</v>
      </c>
      <c r="F42" s="65">
        <v>2167.6799999999998</v>
      </c>
      <c r="G42" s="89">
        <f t="shared" si="1"/>
        <v>3648.6122820000001</v>
      </c>
      <c r="H42" s="95">
        <f t="shared" si="9"/>
        <v>1915.0119047619048</v>
      </c>
      <c r="I42" s="66">
        <f t="shared" si="10"/>
        <v>43.435860500000004</v>
      </c>
      <c r="J42" s="62">
        <f t="shared" si="24"/>
        <v>160861</v>
      </c>
      <c r="K42" s="63">
        <f t="shared" si="25"/>
        <v>682.74</v>
      </c>
      <c r="L42" s="64">
        <f t="shared" si="17"/>
        <v>798.19228199999998</v>
      </c>
      <c r="M42" s="65">
        <v>2167.6799999999998</v>
      </c>
      <c r="N42" s="89">
        <f t="shared" si="18"/>
        <v>3648.6122820000001</v>
      </c>
      <c r="O42" s="95">
        <f t="shared" si="19"/>
        <v>1915.0119047619048</v>
      </c>
      <c r="P42" s="66">
        <f t="shared" si="20"/>
        <v>43.435860500000004</v>
      </c>
      <c r="Q42" s="119">
        <f t="shared" si="21"/>
        <v>4.2442854389814809E-3</v>
      </c>
      <c r="R42" s="172">
        <f t="shared" si="22"/>
        <v>696.39</v>
      </c>
      <c r="S42" s="172">
        <f t="shared" si="23"/>
        <v>3662.2622819999997</v>
      </c>
      <c r="T42" s="119"/>
      <c r="X42" s="86"/>
      <c r="Y42" s="160"/>
      <c r="Z42" s="160"/>
      <c r="AA42" s="129"/>
    </row>
    <row r="43" spans="1:35" ht="18.75" customHeight="1" x14ac:dyDescent="0.2">
      <c r="A43" s="60" t="s">
        <v>70</v>
      </c>
      <c r="B43" s="188">
        <v>171</v>
      </c>
      <c r="C43" s="189">
        <v>290905</v>
      </c>
      <c r="D43" s="190">
        <v>1197.92</v>
      </c>
      <c r="E43" s="191">
        <f t="shared" ref="E43:E50" si="26">C43*24.81/5000</f>
        <v>1443.4706099999999</v>
      </c>
      <c r="F43" s="192">
        <v>4983.7700000000004</v>
      </c>
      <c r="G43" s="89">
        <f t="shared" si="1"/>
        <v>7625.1606100000008</v>
      </c>
      <c r="H43" s="95">
        <f t="shared" si="9"/>
        <v>1701.1988304093568</v>
      </c>
      <c r="I43" s="66">
        <f t="shared" si="10"/>
        <v>44.591582514619887</v>
      </c>
      <c r="J43" s="62">
        <f t="shared" si="24"/>
        <v>290905</v>
      </c>
      <c r="K43" s="63">
        <f t="shared" si="25"/>
        <v>1197.92</v>
      </c>
      <c r="L43" s="191">
        <f t="shared" si="17"/>
        <v>1443.4706099999999</v>
      </c>
      <c r="M43" s="192">
        <v>4983.7700000000004</v>
      </c>
      <c r="N43" s="89">
        <f t="shared" si="18"/>
        <v>7625.1606100000008</v>
      </c>
      <c r="O43" s="95">
        <f t="shared" si="19"/>
        <v>1701.1988304093568</v>
      </c>
      <c r="P43" s="66">
        <f t="shared" si="20"/>
        <v>44.591582514619887</v>
      </c>
      <c r="Q43" s="119">
        <f t="shared" ref="Q43:Q70" si="27">D43/C43</f>
        <v>4.1179079080799572E-3</v>
      </c>
      <c r="R43" s="172">
        <f t="shared" ref="R43:R70" si="28">ROUND(D43*1.02,2)</f>
        <v>1221.8800000000001</v>
      </c>
      <c r="S43" s="172">
        <f t="shared" ref="S43:S70" si="29">SUM(R43+E43+F43)</f>
        <v>7649.1206099999999</v>
      </c>
      <c r="T43" s="119"/>
      <c r="U43" s="59" t="s">
        <v>70</v>
      </c>
      <c r="V43" s="152">
        <v>171</v>
      </c>
      <c r="W43" s="152">
        <v>294993</v>
      </c>
      <c r="X43" s="86">
        <v>1195.6099999999999</v>
      </c>
      <c r="Y43" s="160">
        <f t="shared" ref="Y43:Y56" si="30">C43/W43</f>
        <v>0.98614204404850281</v>
      </c>
      <c r="Z43" s="160">
        <f t="shared" ref="Z43:Z56" si="31">D43/X43</f>
        <v>1.0019320681493131</v>
      </c>
      <c r="AA43" s="129" t="b">
        <f>A43=U43</f>
        <v>1</v>
      </c>
      <c r="AB43" s="151"/>
      <c r="AC43" s="146"/>
      <c r="AD43" s="147"/>
    </row>
    <row r="44" spans="1:35" ht="18.75" customHeight="1" x14ac:dyDescent="0.2">
      <c r="A44" s="60" t="s">
        <v>190</v>
      </c>
      <c r="B44" s="61">
        <v>437</v>
      </c>
      <c r="C44" s="75">
        <v>365855</v>
      </c>
      <c r="D44" s="74">
        <v>1712.2</v>
      </c>
      <c r="E44" s="64">
        <f t="shared" si="26"/>
        <v>1815.3725099999997</v>
      </c>
      <c r="F44" s="65">
        <v>0</v>
      </c>
      <c r="G44" s="89">
        <f t="shared" si="1"/>
        <v>3527.57251</v>
      </c>
      <c r="H44" s="95">
        <f t="shared" si="9"/>
        <v>837.19679633867281</v>
      </c>
      <c r="I44" s="66">
        <f t="shared" si="10"/>
        <v>8.0722483066361548</v>
      </c>
      <c r="J44" s="62">
        <f t="shared" si="24"/>
        <v>365855</v>
      </c>
      <c r="K44" s="63">
        <f t="shared" si="25"/>
        <v>1712.2</v>
      </c>
      <c r="L44" s="64">
        <f t="shared" si="17"/>
        <v>1815.3725099999997</v>
      </c>
      <c r="M44" s="65">
        <v>0</v>
      </c>
      <c r="N44" s="89">
        <f t="shared" si="18"/>
        <v>3527.57251</v>
      </c>
      <c r="O44" s="95">
        <f t="shared" si="19"/>
        <v>837.19679633867281</v>
      </c>
      <c r="P44" s="66">
        <f t="shared" si="20"/>
        <v>8.0722483066361548</v>
      </c>
      <c r="Q44" s="119">
        <f t="shared" si="27"/>
        <v>4.6799961733473647E-3</v>
      </c>
      <c r="R44" s="172">
        <f t="shared" si="28"/>
        <v>1746.44</v>
      </c>
      <c r="S44" s="172">
        <f t="shared" si="29"/>
        <v>3561.8125099999997</v>
      </c>
      <c r="T44" s="119"/>
      <c r="U44" s="125" t="s">
        <v>190</v>
      </c>
      <c r="V44" s="153">
        <v>521</v>
      </c>
      <c r="W44" s="152">
        <v>470928</v>
      </c>
      <c r="X44" s="86">
        <v>2161.56</v>
      </c>
      <c r="Y44" s="160">
        <f t="shared" si="30"/>
        <v>0.77688096694186792</v>
      </c>
      <c r="Z44" s="160">
        <f t="shared" si="31"/>
        <v>0.79211310349932462</v>
      </c>
      <c r="AA44" s="129" t="b">
        <f>A44=U44</f>
        <v>1</v>
      </c>
      <c r="AB44" s="151"/>
      <c r="AC44" s="146"/>
      <c r="AD44" s="147"/>
      <c r="AE44" s="130"/>
      <c r="AF44" s="130"/>
    </row>
    <row r="45" spans="1:35" ht="18.75" customHeight="1" x14ac:dyDescent="0.2">
      <c r="A45" s="60" t="s">
        <v>220</v>
      </c>
      <c r="B45" s="61">
        <v>2139</v>
      </c>
      <c r="C45" s="62">
        <v>5115380</v>
      </c>
      <c r="D45" s="63">
        <v>23028.9</v>
      </c>
      <c r="E45" s="64">
        <f t="shared" si="26"/>
        <v>25382.51556</v>
      </c>
      <c r="F45" s="65">
        <v>48996.29</v>
      </c>
      <c r="G45" s="89">
        <f t="shared" si="1"/>
        <v>97407.705560000002</v>
      </c>
      <c r="H45" s="95">
        <f t="shared" si="9"/>
        <v>2391.4820009350165</v>
      </c>
      <c r="I45" s="66">
        <f t="shared" si="10"/>
        <v>45.538899280037398</v>
      </c>
      <c r="J45" s="62">
        <f t="shared" si="24"/>
        <v>5115380</v>
      </c>
      <c r="K45" s="63">
        <f t="shared" si="25"/>
        <v>23028.9</v>
      </c>
      <c r="L45" s="64">
        <f t="shared" si="17"/>
        <v>25382.51556</v>
      </c>
      <c r="M45" s="65">
        <v>54221.73</v>
      </c>
      <c r="N45" s="89">
        <f t="shared" si="18"/>
        <v>102633.14556</v>
      </c>
      <c r="O45" s="95">
        <f t="shared" si="19"/>
        <v>2391.4820009350165</v>
      </c>
      <c r="P45" s="66">
        <f t="shared" si="20"/>
        <v>47.981835231416554</v>
      </c>
      <c r="Q45" s="119">
        <f t="shared" si="27"/>
        <v>4.5018942874234177E-3</v>
      </c>
      <c r="R45" s="172">
        <f t="shared" si="28"/>
        <v>23489.48</v>
      </c>
      <c r="S45" s="172">
        <f t="shared" si="29"/>
        <v>97868.285559999989</v>
      </c>
      <c r="T45" s="119"/>
      <c r="U45" s="125" t="s">
        <v>220</v>
      </c>
      <c r="V45" s="153">
        <v>2277</v>
      </c>
      <c r="W45" s="152">
        <v>5081900</v>
      </c>
      <c r="X45" s="86">
        <v>22250.82</v>
      </c>
      <c r="Y45" s="160">
        <f t="shared" si="30"/>
        <v>1.0065880871327653</v>
      </c>
      <c r="Z45" s="160">
        <f t="shared" si="31"/>
        <v>1.0349685989100628</v>
      </c>
      <c r="AA45" s="129" t="b">
        <f>A45=U45</f>
        <v>1</v>
      </c>
      <c r="AB45" s="151"/>
      <c r="AC45" s="146"/>
      <c r="AD45" s="147"/>
      <c r="AE45" s="130"/>
      <c r="AF45" s="130"/>
    </row>
    <row r="46" spans="1:35" ht="18.75" customHeight="1" x14ac:dyDescent="0.2">
      <c r="A46" s="44" t="s">
        <v>221</v>
      </c>
      <c r="B46" s="91">
        <v>3783</v>
      </c>
      <c r="C46" s="62">
        <v>8633895</v>
      </c>
      <c r="D46" s="63">
        <v>32146.37</v>
      </c>
      <c r="E46" s="64">
        <f t="shared" si="26"/>
        <v>42841.386989999999</v>
      </c>
      <c r="F46" s="65">
        <v>99192.88</v>
      </c>
      <c r="G46" s="89">
        <f t="shared" si="1"/>
        <v>174180.63699</v>
      </c>
      <c r="H46" s="95">
        <f t="shared" si="9"/>
        <v>2282.287866772403</v>
      </c>
      <c r="I46" s="66">
        <f t="shared" si="10"/>
        <v>46.042991538461536</v>
      </c>
      <c r="J46" s="62">
        <v>8561716</v>
      </c>
      <c r="K46" s="63">
        <v>31846.560000000001</v>
      </c>
      <c r="L46" s="64">
        <f t="shared" si="17"/>
        <v>42483.234791999996</v>
      </c>
      <c r="M46" s="65">
        <v>99192.88</v>
      </c>
      <c r="N46" s="89">
        <f t="shared" si="18"/>
        <v>173522.67479200001</v>
      </c>
      <c r="O46" s="95">
        <f t="shared" si="19"/>
        <v>2263.2080359503038</v>
      </c>
      <c r="P46" s="66">
        <f t="shared" si="20"/>
        <v>45.869065501453875</v>
      </c>
      <c r="Q46" s="119">
        <f t="shared" si="27"/>
        <v>3.7232755320744577E-3</v>
      </c>
      <c r="R46" s="172">
        <f t="shared" si="28"/>
        <v>32789.300000000003</v>
      </c>
      <c r="S46" s="172">
        <f t="shared" si="29"/>
        <v>174823.56699000002</v>
      </c>
      <c r="T46" s="119"/>
      <c r="U46" s="125" t="s">
        <v>221</v>
      </c>
      <c r="V46" s="153">
        <v>3958</v>
      </c>
      <c r="W46" s="152">
        <v>8989450</v>
      </c>
      <c r="X46" s="86">
        <v>34763.040000000001</v>
      </c>
      <c r="Y46" s="160">
        <f t="shared" si="30"/>
        <v>0.96044752459827909</v>
      </c>
      <c r="Z46" s="160">
        <f t="shared" si="31"/>
        <v>0.92472838969204074</v>
      </c>
      <c r="AA46" s="129" t="b">
        <f>A46=U46</f>
        <v>1</v>
      </c>
    </row>
    <row r="47" spans="1:35" ht="18.75" customHeight="1" x14ac:dyDescent="0.2">
      <c r="A47" s="44" t="s">
        <v>222</v>
      </c>
      <c r="B47" s="61">
        <v>940</v>
      </c>
      <c r="C47" s="62">
        <v>2604881</v>
      </c>
      <c r="D47" s="63">
        <v>10329.790000000001</v>
      </c>
      <c r="E47" s="64">
        <f t="shared" si="26"/>
        <v>12925.419522</v>
      </c>
      <c r="F47" s="65">
        <v>36164.74</v>
      </c>
      <c r="G47" s="89">
        <f t="shared" si="1"/>
        <v>59419.949521999995</v>
      </c>
      <c r="H47" s="95">
        <f t="shared" si="9"/>
        <v>2771.15</v>
      </c>
      <c r="I47" s="66">
        <f t="shared" si="10"/>
        <v>63.212712257446803</v>
      </c>
      <c r="J47" s="62">
        <v>2487507</v>
      </c>
      <c r="K47" s="63">
        <v>9686.19</v>
      </c>
      <c r="L47" s="64">
        <f t="shared" si="17"/>
        <v>12343.009733999999</v>
      </c>
      <c r="M47" s="65">
        <v>36164.74</v>
      </c>
      <c r="N47" s="89">
        <f t="shared" si="18"/>
        <v>58193.939734</v>
      </c>
      <c r="O47" s="95">
        <f t="shared" si="19"/>
        <v>2646.2840425531913</v>
      </c>
      <c r="P47" s="66">
        <f t="shared" si="20"/>
        <v>61.908446525531915</v>
      </c>
      <c r="Q47" s="119">
        <f t="shared" si="27"/>
        <v>3.965551593335742E-3</v>
      </c>
      <c r="R47" s="172">
        <f t="shared" si="28"/>
        <v>10536.39</v>
      </c>
      <c r="S47" s="172">
        <f t="shared" si="29"/>
        <v>59626.549522000001</v>
      </c>
      <c r="T47" s="119"/>
      <c r="U47" s="125" t="s">
        <v>222</v>
      </c>
      <c r="V47" s="152">
        <v>932</v>
      </c>
      <c r="W47" s="152">
        <v>2614878</v>
      </c>
      <c r="X47" s="86">
        <v>12713.13</v>
      </c>
      <c r="Y47" s="160">
        <f t="shared" si="30"/>
        <v>0.99617687708566138</v>
      </c>
      <c r="Z47" s="160">
        <f t="shared" si="31"/>
        <v>0.81252925125441189</v>
      </c>
      <c r="AA47" s="129" t="b">
        <f t="shared" ref="AA47:AA72" si="32">A47=U47</f>
        <v>1</v>
      </c>
      <c r="AB47" s="151"/>
      <c r="AC47" s="1"/>
      <c r="AD47" s="147"/>
      <c r="AE47" s="130"/>
      <c r="AF47" s="130"/>
    </row>
    <row r="48" spans="1:35" ht="18.75" customHeight="1" x14ac:dyDescent="0.2">
      <c r="A48" s="60" t="s">
        <v>224</v>
      </c>
      <c r="B48" s="61">
        <v>3214</v>
      </c>
      <c r="C48" s="62">
        <v>7830647</v>
      </c>
      <c r="D48" s="63">
        <v>42428.4</v>
      </c>
      <c r="E48" s="64">
        <f t="shared" si="26"/>
        <v>38855.670414</v>
      </c>
      <c r="F48" s="65">
        <v>71088.17</v>
      </c>
      <c r="G48" s="89">
        <f t="shared" si="1"/>
        <v>152372.240414</v>
      </c>
      <c r="H48" s="95">
        <f t="shared" si="9"/>
        <v>2436.4178593652769</v>
      </c>
      <c r="I48" s="66">
        <f t="shared" si="10"/>
        <v>47.408911143123831</v>
      </c>
      <c r="J48" s="62">
        <f t="shared" si="24"/>
        <v>7830647</v>
      </c>
      <c r="K48" s="63">
        <f t="shared" si="25"/>
        <v>42428.4</v>
      </c>
      <c r="L48" s="64">
        <f t="shared" si="17"/>
        <v>38855.670414</v>
      </c>
      <c r="M48" s="65">
        <v>71088.17</v>
      </c>
      <c r="N48" s="89">
        <f t="shared" si="18"/>
        <v>152372.240414</v>
      </c>
      <c r="O48" s="95">
        <f t="shared" si="19"/>
        <v>2436.4178593652769</v>
      </c>
      <c r="P48" s="66">
        <f t="shared" si="20"/>
        <v>47.408911143123831</v>
      </c>
      <c r="Q48" s="119">
        <f t="shared" si="27"/>
        <v>5.4182496031298568E-3</v>
      </c>
      <c r="R48" s="172">
        <f t="shared" si="28"/>
        <v>43276.97</v>
      </c>
      <c r="S48" s="172">
        <f t="shared" si="29"/>
        <v>153220.81041400001</v>
      </c>
      <c r="T48" s="119"/>
      <c r="U48" s="59" t="s">
        <v>224</v>
      </c>
      <c r="V48" s="152">
        <v>3263</v>
      </c>
      <c r="W48" s="152">
        <v>7857718</v>
      </c>
      <c r="X48" s="86">
        <v>40087.53</v>
      </c>
      <c r="Y48" s="160">
        <f t="shared" si="30"/>
        <v>0.99655485218482009</v>
      </c>
      <c r="Z48" s="160">
        <f t="shared" si="31"/>
        <v>1.0583939693964683</v>
      </c>
      <c r="AA48" s="129" t="b">
        <f t="shared" si="32"/>
        <v>1</v>
      </c>
      <c r="AB48" s="151"/>
      <c r="AC48" s="146"/>
      <c r="AD48" s="147"/>
      <c r="AE48" s="130"/>
      <c r="AF48" s="130"/>
    </row>
    <row r="49" spans="1:32" ht="18.75" customHeight="1" x14ac:dyDescent="0.2">
      <c r="A49" s="60" t="s">
        <v>226</v>
      </c>
      <c r="B49" s="61">
        <v>2251</v>
      </c>
      <c r="C49" s="62">
        <v>1358262</v>
      </c>
      <c r="D49" s="63">
        <v>5767.84</v>
      </c>
      <c r="E49" s="64">
        <f t="shared" si="26"/>
        <v>6739.6960439999993</v>
      </c>
      <c r="F49" s="65">
        <v>70759.72</v>
      </c>
      <c r="G49" s="89">
        <f t="shared" si="1"/>
        <v>83267.256044000009</v>
      </c>
      <c r="H49" s="95">
        <f t="shared" si="9"/>
        <v>603.40382052421148</v>
      </c>
      <c r="I49" s="66">
        <f t="shared" si="10"/>
        <v>36.991228806752559</v>
      </c>
      <c r="J49" s="62">
        <f t="shared" si="24"/>
        <v>1358262</v>
      </c>
      <c r="K49" s="63">
        <f t="shared" si="25"/>
        <v>5767.84</v>
      </c>
      <c r="L49" s="64">
        <f t="shared" si="17"/>
        <v>6739.6960439999993</v>
      </c>
      <c r="M49" s="65">
        <v>70759.72</v>
      </c>
      <c r="N49" s="89">
        <f t="shared" si="18"/>
        <v>83267.256044000009</v>
      </c>
      <c r="O49" s="95">
        <f t="shared" si="19"/>
        <v>603.40382052421148</v>
      </c>
      <c r="P49" s="66">
        <f t="shared" si="20"/>
        <v>36.991228806752559</v>
      </c>
      <c r="Q49" s="119">
        <f t="shared" si="27"/>
        <v>4.2464855823103349E-3</v>
      </c>
      <c r="R49" s="172">
        <f t="shared" si="28"/>
        <v>5883.2</v>
      </c>
      <c r="S49" s="172">
        <f t="shared" si="29"/>
        <v>83382.616043999995</v>
      </c>
      <c r="T49" s="119"/>
      <c r="U49" s="105" t="s">
        <v>226</v>
      </c>
      <c r="V49" s="155">
        <v>2282</v>
      </c>
      <c r="W49" s="155">
        <v>4475210</v>
      </c>
      <c r="X49" s="162">
        <v>18692.23</v>
      </c>
      <c r="Y49" s="160">
        <f t="shared" si="30"/>
        <v>0.30350799180373661</v>
      </c>
      <c r="Z49" s="160">
        <f t="shared" si="31"/>
        <v>0.30856885454544486</v>
      </c>
      <c r="AA49" s="129" t="b">
        <f t="shared" si="32"/>
        <v>1</v>
      </c>
      <c r="AB49" s="151"/>
      <c r="AC49" s="146"/>
      <c r="AD49" s="147"/>
      <c r="AE49" s="130"/>
      <c r="AF49" s="130"/>
    </row>
    <row r="50" spans="1:32" ht="18.75" customHeight="1" x14ac:dyDescent="0.2">
      <c r="A50" s="60" t="s">
        <v>228</v>
      </c>
      <c r="B50" s="61">
        <v>818</v>
      </c>
      <c r="C50" s="62">
        <v>1858541</v>
      </c>
      <c r="D50" s="63">
        <v>8996.1</v>
      </c>
      <c r="E50" s="64">
        <f t="shared" si="26"/>
        <v>9222.0804420000004</v>
      </c>
      <c r="F50" s="65">
        <v>33314.639999999999</v>
      </c>
      <c r="G50" s="89">
        <f t="shared" si="1"/>
        <v>51532.820441999997</v>
      </c>
      <c r="H50" s="95">
        <f t="shared" si="9"/>
        <v>2272.0550122249388</v>
      </c>
      <c r="I50" s="66">
        <f t="shared" si="10"/>
        <v>62.998557997555011</v>
      </c>
      <c r="J50" s="62">
        <v>2503706</v>
      </c>
      <c r="K50" s="63">
        <v>11537.99</v>
      </c>
      <c r="L50" s="64">
        <f t="shared" si="17"/>
        <v>12423.389171999999</v>
      </c>
      <c r="M50" s="65">
        <v>33314.639999999999</v>
      </c>
      <c r="N50" s="89">
        <f t="shared" si="18"/>
        <v>57276.019172</v>
      </c>
      <c r="O50" s="95">
        <f t="shared" si="19"/>
        <v>3060.7652811735943</v>
      </c>
      <c r="P50" s="66">
        <f t="shared" si="20"/>
        <v>70.019583339853298</v>
      </c>
      <c r="Q50" s="119">
        <f t="shared" si="27"/>
        <v>4.8404097622812732E-3</v>
      </c>
      <c r="R50" s="172">
        <f t="shared" si="28"/>
        <v>9176.02</v>
      </c>
      <c r="S50" s="172">
        <f t="shared" si="29"/>
        <v>51712.740442000002</v>
      </c>
      <c r="T50" s="119"/>
      <c r="U50" s="127" t="s">
        <v>228</v>
      </c>
      <c r="V50" s="154">
        <v>2803</v>
      </c>
      <c r="W50" s="155">
        <v>6474391</v>
      </c>
      <c r="X50" s="162">
        <v>33976.879999999997</v>
      </c>
      <c r="Y50" s="160">
        <f t="shared" si="30"/>
        <v>0.28706035826381199</v>
      </c>
      <c r="Z50" s="160">
        <f t="shared" si="31"/>
        <v>0.2647712209008008</v>
      </c>
      <c r="AA50" s="129" t="b">
        <f t="shared" si="32"/>
        <v>1</v>
      </c>
      <c r="AB50" s="151"/>
      <c r="AC50" s="146"/>
      <c r="AD50" s="147"/>
      <c r="AE50" s="130"/>
      <c r="AF50" s="130"/>
    </row>
    <row r="51" spans="1:32" ht="18.75" customHeight="1" x14ac:dyDescent="0.2">
      <c r="A51" s="44" t="s">
        <v>230</v>
      </c>
      <c r="B51" s="61">
        <v>585</v>
      </c>
      <c r="C51" s="62">
        <v>1953845</v>
      </c>
      <c r="D51" s="110">
        <v>7619.99</v>
      </c>
      <c r="E51" s="64">
        <f t="shared" ref="E51:E70" si="33">C51*24.81/5000</f>
        <v>9694.9788899999985</v>
      </c>
      <c r="F51" s="65">
        <v>21329.37</v>
      </c>
      <c r="G51" s="89">
        <f t="shared" si="1"/>
        <v>38644.338889999999</v>
      </c>
      <c r="H51" s="95">
        <f t="shared" si="9"/>
        <v>3339.9059829059829</v>
      </c>
      <c r="I51" s="66">
        <f t="shared" si="10"/>
        <v>66.058698957264951</v>
      </c>
      <c r="J51" s="62">
        <f t="shared" si="24"/>
        <v>1953845</v>
      </c>
      <c r="K51" s="63">
        <f t="shared" si="25"/>
        <v>7619.99</v>
      </c>
      <c r="L51" s="64">
        <f t="shared" ref="L51:L70" si="34">J51*24.81/5000</f>
        <v>9694.9788899999985</v>
      </c>
      <c r="M51" s="65">
        <v>21329.37</v>
      </c>
      <c r="N51" s="89">
        <f t="shared" ref="N51:N70" si="35">SUM(K51:M51)</f>
        <v>38644.338889999999</v>
      </c>
      <c r="O51" s="95">
        <f t="shared" ref="O51:O70" si="36">J51/B51</f>
        <v>3339.9059829059829</v>
      </c>
      <c r="P51" s="66">
        <f t="shared" ref="P51:P70" si="37">N51/B51</f>
        <v>66.058698957264951</v>
      </c>
      <c r="Q51" s="119">
        <f t="shared" si="27"/>
        <v>3.8999971850377075E-3</v>
      </c>
      <c r="R51" s="172">
        <f t="shared" si="28"/>
        <v>7772.39</v>
      </c>
      <c r="S51" s="172">
        <f t="shared" si="29"/>
        <v>38796.738889999993</v>
      </c>
      <c r="T51" s="119"/>
      <c r="U51" s="125" t="s">
        <v>230</v>
      </c>
      <c r="V51" s="152">
        <v>744</v>
      </c>
      <c r="W51" s="152">
        <v>1896033</v>
      </c>
      <c r="X51" s="86">
        <v>7541.73</v>
      </c>
      <c r="Y51" s="160">
        <f t="shared" si="30"/>
        <v>1.0304910304831192</v>
      </c>
      <c r="Z51" s="160">
        <f t="shared" si="31"/>
        <v>1.010376929431311</v>
      </c>
      <c r="AA51" s="129" t="b">
        <f t="shared" si="32"/>
        <v>1</v>
      </c>
      <c r="AB51" s="151"/>
      <c r="AC51" s="146"/>
      <c r="AD51" s="147"/>
    </row>
    <row r="52" spans="1:32" s="105" customFormat="1" ht="18.75" customHeight="1" x14ac:dyDescent="0.2">
      <c r="A52" s="60" t="s">
        <v>231</v>
      </c>
      <c r="B52" s="61">
        <v>1468</v>
      </c>
      <c r="C52" s="62">
        <v>3441868</v>
      </c>
      <c r="D52" s="63">
        <v>12821.27</v>
      </c>
      <c r="E52" s="64">
        <f t="shared" si="33"/>
        <v>17078.549016000001</v>
      </c>
      <c r="F52" s="65">
        <v>28204.63</v>
      </c>
      <c r="G52" s="106">
        <f t="shared" si="1"/>
        <v>58104.449015999999</v>
      </c>
      <c r="H52" s="95">
        <f t="shared" si="9"/>
        <v>2344.5967302452318</v>
      </c>
      <c r="I52" s="66">
        <f t="shared" si="10"/>
        <v>39.580687340599454</v>
      </c>
      <c r="J52" s="62">
        <f t="shared" si="24"/>
        <v>3441868</v>
      </c>
      <c r="K52" s="63">
        <f t="shared" si="25"/>
        <v>12821.27</v>
      </c>
      <c r="L52" s="64">
        <f t="shared" si="34"/>
        <v>17078.549016000001</v>
      </c>
      <c r="M52" s="65">
        <v>28204.63</v>
      </c>
      <c r="N52" s="106">
        <f t="shared" si="35"/>
        <v>58104.449015999999</v>
      </c>
      <c r="O52" s="95">
        <f t="shared" si="36"/>
        <v>2344.5967302452318</v>
      </c>
      <c r="P52" s="66">
        <f t="shared" si="37"/>
        <v>39.580687340599454</v>
      </c>
      <c r="Q52" s="121">
        <f t="shared" si="27"/>
        <v>3.7250905612882306E-3</v>
      </c>
      <c r="R52" s="172">
        <f t="shared" si="28"/>
        <v>13077.7</v>
      </c>
      <c r="S52" s="172">
        <f t="shared" si="29"/>
        <v>58360.879016000006</v>
      </c>
      <c r="T52" s="121"/>
      <c r="U52" s="127" t="s">
        <v>231</v>
      </c>
      <c r="V52" s="154">
        <v>1496</v>
      </c>
      <c r="W52" s="155">
        <v>3602709</v>
      </c>
      <c r="X52" s="162">
        <v>13121.65</v>
      </c>
      <c r="Y52" s="160">
        <f t="shared" si="30"/>
        <v>0.95535553940104512</v>
      </c>
      <c r="Z52" s="160">
        <f t="shared" si="31"/>
        <v>0.97710806186721955</v>
      </c>
      <c r="AA52" s="129" t="b">
        <f t="shared" si="32"/>
        <v>1</v>
      </c>
      <c r="AB52" s="151"/>
      <c r="AC52" s="146"/>
      <c r="AD52" s="147"/>
      <c r="AE52" s="130"/>
      <c r="AF52" s="130"/>
    </row>
    <row r="53" spans="1:32" ht="18.75" customHeight="1" x14ac:dyDescent="0.2">
      <c r="A53" s="44" t="s">
        <v>286</v>
      </c>
      <c r="B53" s="61">
        <v>2318</v>
      </c>
      <c r="C53" s="62">
        <v>6170581</v>
      </c>
      <c r="D53" s="63">
        <v>24352.2</v>
      </c>
      <c r="E53" s="64">
        <f t="shared" si="33"/>
        <v>30618.422921999998</v>
      </c>
      <c r="F53" s="65">
        <v>56105.52</v>
      </c>
      <c r="G53" s="89">
        <f t="shared" si="1"/>
        <v>111076.142922</v>
      </c>
      <c r="H53" s="95">
        <f t="shared" si="9"/>
        <v>2662.0280414150129</v>
      </c>
      <c r="I53" s="66">
        <f t="shared" si="10"/>
        <v>47.918957257118208</v>
      </c>
      <c r="J53" s="62">
        <v>5547975</v>
      </c>
      <c r="K53" s="63">
        <v>22253.22</v>
      </c>
      <c r="L53" s="64">
        <f t="shared" si="34"/>
        <v>27529.051950000001</v>
      </c>
      <c r="M53" s="65">
        <v>56105.52</v>
      </c>
      <c r="N53" s="89">
        <f t="shared" si="35"/>
        <v>105887.79195</v>
      </c>
      <c r="O53" s="95">
        <f t="shared" si="36"/>
        <v>2393.4318377911991</v>
      </c>
      <c r="P53" s="66">
        <f t="shared" si="37"/>
        <v>45.68066952113891</v>
      </c>
      <c r="Q53" s="119">
        <f t="shared" si="27"/>
        <v>3.946500337650539E-3</v>
      </c>
      <c r="R53" s="172">
        <f t="shared" si="28"/>
        <v>24839.24</v>
      </c>
      <c r="S53" s="172">
        <f t="shared" si="29"/>
        <v>111563.18292200001</v>
      </c>
      <c r="T53" s="119"/>
      <c r="U53" s="125" t="s">
        <v>286</v>
      </c>
      <c r="V53" s="152">
        <v>2302</v>
      </c>
      <c r="W53" s="152">
        <v>5097528</v>
      </c>
      <c r="X53" s="86">
        <v>21198.240000000002</v>
      </c>
      <c r="Y53" s="160">
        <f t="shared" si="30"/>
        <v>1.2105045818286824</v>
      </c>
      <c r="Z53" s="160">
        <f t="shared" si="31"/>
        <v>1.1487840499966033</v>
      </c>
      <c r="AA53" s="129" t="b">
        <f t="shared" si="32"/>
        <v>1</v>
      </c>
      <c r="AB53" s="130"/>
      <c r="AC53" s="130"/>
      <c r="AD53" s="130"/>
      <c r="AE53" s="130"/>
    </row>
    <row r="54" spans="1:32" s="105" customFormat="1" ht="18.75" customHeight="1" x14ac:dyDescent="0.2">
      <c r="A54" s="60" t="s">
        <v>233</v>
      </c>
      <c r="B54" s="61">
        <v>3178</v>
      </c>
      <c r="C54" s="62">
        <v>6831446</v>
      </c>
      <c r="D54" s="63">
        <v>21157.37</v>
      </c>
      <c r="E54" s="64">
        <f t="shared" si="33"/>
        <v>33897.635051999998</v>
      </c>
      <c r="F54" s="65">
        <v>78602.23</v>
      </c>
      <c r="G54" s="106">
        <f t="shared" si="1"/>
        <v>133657.23505199997</v>
      </c>
      <c r="H54" s="95">
        <f t="shared" si="9"/>
        <v>2149.6054122089363</v>
      </c>
      <c r="I54" s="66">
        <f t="shared" si="10"/>
        <v>42.057028021397095</v>
      </c>
      <c r="J54" s="62">
        <f t="shared" si="24"/>
        <v>6831446</v>
      </c>
      <c r="K54" s="63">
        <f t="shared" si="25"/>
        <v>21157.37</v>
      </c>
      <c r="L54" s="64">
        <f t="shared" si="34"/>
        <v>33897.635051999998</v>
      </c>
      <c r="M54" s="65">
        <v>78602.23</v>
      </c>
      <c r="N54" s="106">
        <f t="shared" si="35"/>
        <v>133657.23505199997</v>
      </c>
      <c r="O54" s="95">
        <f t="shared" si="36"/>
        <v>2149.6054122089363</v>
      </c>
      <c r="P54" s="66">
        <f t="shared" si="37"/>
        <v>42.057028021397095</v>
      </c>
      <c r="Q54" s="121">
        <f t="shared" si="27"/>
        <v>3.0970558795312148E-3</v>
      </c>
      <c r="R54" s="172">
        <f t="shared" si="28"/>
        <v>21580.52</v>
      </c>
      <c r="S54" s="172">
        <f t="shared" si="29"/>
        <v>134080.385052</v>
      </c>
      <c r="T54" s="121"/>
      <c r="U54" s="127" t="s">
        <v>233</v>
      </c>
      <c r="V54" s="154">
        <v>3156</v>
      </c>
      <c r="W54" s="152">
        <v>7755313</v>
      </c>
      <c r="X54" s="86">
        <v>23846.46</v>
      </c>
      <c r="Y54" s="160">
        <f t="shared" si="30"/>
        <v>0.88087302214623708</v>
      </c>
      <c r="Z54" s="160">
        <f t="shared" si="31"/>
        <v>0.88723315745817199</v>
      </c>
      <c r="AA54" s="129" t="b">
        <f t="shared" si="32"/>
        <v>1</v>
      </c>
      <c r="AB54" s="151"/>
      <c r="AC54" s="146"/>
      <c r="AD54" s="147"/>
      <c r="AE54" s="130"/>
      <c r="AF54" s="130"/>
    </row>
    <row r="55" spans="1:32" ht="18.75" customHeight="1" x14ac:dyDescent="0.2">
      <c r="A55" s="60" t="s">
        <v>234</v>
      </c>
      <c r="B55" s="61">
        <v>1128</v>
      </c>
      <c r="C55" s="62">
        <v>2925721</v>
      </c>
      <c r="D55" s="63">
        <v>11466.41</v>
      </c>
      <c r="E55" s="64">
        <f t="shared" si="33"/>
        <v>14517.427601999998</v>
      </c>
      <c r="F55" s="65">
        <v>31087.759999999998</v>
      </c>
      <c r="G55" s="89">
        <f t="shared" si="1"/>
        <v>57071.597601999994</v>
      </c>
      <c r="H55" s="95">
        <f t="shared" si="9"/>
        <v>2593.7242907801419</v>
      </c>
      <c r="I55" s="66">
        <f t="shared" si="10"/>
        <v>50.595387945035455</v>
      </c>
      <c r="J55" s="62">
        <f t="shared" si="24"/>
        <v>2925721</v>
      </c>
      <c r="K55" s="63">
        <f t="shared" si="25"/>
        <v>11466.41</v>
      </c>
      <c r="L55" s="64">
        <f t="shared" si="34"/>
        <v>14517.427601999998</v>
      </c>
      <c r="M55" s="65">
        <v>31087.759999999998</v>
      </c>
      <c r="N55" s="89">
        <f t="shared" si="35"/>
        <v>57071.597601999994</v>
      </c>
      <c r="O55" s="95">
        <f t="shared" si="36"/>
        <v>2593.7242907801419</v>
      </c>
      <c r="P55" s="66">
        <f t="shared" si="37"/>
        <v>50.595387945035455</v>
      </c>
      <c r="Q55" s="119">
        <f t="shared" si="27"/>
        <v>3.9191741112703498E-3</v>
      </c>
      <c r="R55" s="172">
        <f t="shared" si="28"/>
        <v>11695.74</v>
      </c>
      <c r="S55" s="172">
        <f t="shared" si="29"/>
        <v>57300.927601999996</v>
      </c>
      <c r="T55" s="119"/>
      <c r="U55" s="127" t="s">
        <v>234</v>
      </c>
      <c r="V55" s="154">
        <v>1147</v>
      </c>
      <c r="W55" s="152">
        <v>3060240</v>
      </c>
      <c r="X55" s="86">
        <v>11626.89</v>
      </c>
      <c r="Y55" s="160">
        <f t="shared" si="30"/>
        <v>0.95604299009228033</v>
      </c>
      <c r="Z55" s="160">
        <f t="shared" si="31"/>
        <v>0.98619751283447254</v>
      </c>
      <c r="AA55" s="129" t="b">
        <f t="shared" si="32"/>
        <v>1</v>
      </c>
      <c r="AB55" s="151"/>
      <c r="AC55" s="146"/>
      <c r="AD55" s="147"/>
      <c r="AE55" s="130"/>
      <c r="AF55" s="130"/>
    </row>
    <row r="56" spans="1:32" ht="18.75" customHeight="1" x14ac:dyDescent="0.2">
      <c r="A56" s="60" t="s">
        <v>235</v>
      </c>
      <c r="B56" s="61">
        <v>1035</v>
      </c>
      <c r="C56" s="62">
        <v>2537845</v>
      </c>
      <c r="D56" s="63">
        <v>10214.39</v>
      </c>
      <c r="E56" s="64">
        <f t="shared" si="33"/>
        <v>12592.786889999999</v>
      </c>
      <c r="F56" s="65">
        <v>28130.01</v>
      </c>
      <c r="G56" s="89">
        <f t="shared" si="1"/>
        <v>50937.186889999997</v>
      </c>
      <c r="H56" s="95">
        <f t="shared" si="9"/>
        <v>2452.0241545893718</v>
      </c>
      <c r="I56" s="66">
        <f t="shared" si="10"/>
        <v>49.214673323671498</v>
      </c>
      <c r="J56" s="62">
        <f t="shared" si="24"/>
        <v>2537845</v>
      </c>
      <c r="K56" s="63">
        <f t="shared" si="25"/>
        <v>10214.39</v>
      </c>
      <c r="L56" s="64">
        <f t="shared" si="34"/>
        <v>12592.786889999999</v>
      </c>
      <c r="M56" s="65">
        <v>28130.01</v>
      </c>
      <c r="N56" s="89">
        <f t="shared" si="35"/>
        <v>50937.186889999997</v>
      </c>
      <c r="O56" s="95">
        <f t="shared" si="36"/>
        <v>2452.0241545893718</v>
      </c>
      <c r="P56" s="66">
        <f t="shared" si="37"/>
        <v>49.214673323671498</v>
      </c>
      <c r="Q56" s="119">
        <f t="shared" si="27"/>
        <v>4.0248281514434492E-3</v>
      </c>
      <c r="R56" s="172">
        <f t="shared" si="28"/>
        <v>10418.68</v>
      </c>
      <c r="S56" s="172">
        <f t="shared" si="29"/>
        <v>51141.476889999998</v>
      </c>
      <c r="T56" s="119"/>
      <c r="U56" s="59" t="s">
        <v>235</v>
      </c>
      <c r="V56" s="152">
        <v>1062</v>
      </c>
      <c r="W56" s="152">
        <v>2740562</v>
      </c>
      <c r="X56" s="86">
        <v>10875.34</v>
      </c>
      <c r="Y56" s="160">
        <f t="shared" si="30"/>
        <v>0.92603086520210087</v>
      </c>
      <c r="Z56" s="160">
        <f t="shared" si="31"/>
        <v>0.93922488860118392</v>
      </c>
      <c r="AA56" s="129" t="b">
        <f t="shared" si="32"/>
        <v>1</v>
      </c>
      <c r="AB56" s="151"/>
      <c r="AC56" s="146"/>
      <c r="AD56" s="147"/>
      <c r="AE56" s="130"/>
      <c r="AF56" s="130"/>
    </row>
    <row r="57" spans="1:32" s="105" customFormat="1" ht="18.75" customHeight="1" x14ac:dyDescent="0.2">
      <c r="A57" s="44" t="s">
        <v>292</v>
      </c>
      <c r="B57" s="61">
        <v>1630</v>
      </c>
      <c r="C57" s="62">
        <v>3221028</v>
      </c>
      <c r="D57" s="63">
        <v>13814.36</v>
      </c>
      <c r="E57" s="64">
        <f t="shared" si="33"/>
        <v>15982.740935999998</v>
      </c>
      <c r="F57" s="65">
        <v>14963.06</v>
      </c>
      <c r="G57" s="106">
        <f t="shared" si="1"/>
        <v>44760.160936</v>
      </c>
      <c r="H57" s="95">
        <f t="shared" si="9"/>
        <v>1976.0907975460123</v>
      </c>
      <c r="I57" s="66">
        <f t="shared" si="10"/>
        <v>27.460221433128833</v>
      </c>
      <c r="J57" s="62">
        <f t="shared" si="24"/>
        <v>3221028</v>
      </c>
      <c r="K57" s="63">
        <f t="shared" si="25"/>
        <v>13814.36</v>
      </c>
      <c r="L57" s="64">
        <f t="shared" ref="L57" si="38">J57*24.81/5000</f>
        <v>15982.740935999998</v>
      </c>
      <c r="M57" s="65">
        <v>14963.06</v>
      </c>
      <c r="N57" s="106">
        <f t="shared" ref="N57" si="39">SUM(K57:M57)</f>
        <v>44760.160936</v>
      </c>
      <c r="O57" s="95">
        <f t="shared" ref="O57" si="40">J57/B57</f>
        <v>1976.0907975460123</v>
      </c>
      <c r="P57" s="66">
        <f t="shared" ref="P57" si="41">N57/B57</f>
        <v>27.460221433128833</v>
      </c>
      <c r="Q57" s="121">
        <f t="shared" ref="Q57" si="42">D57/C57</f>
        <v>4.2888046921666003E-3</v>
      </c>
      <c r="R57" s="172">
        <f t="shared" ref="R57" si="43">ROUND(D57*1.02,2)</f>
        <v>14090.65</v>
      </c>
      <c r="S57" s="172">
        <f t="shared" ref="S57" si="44">SUM(R57+E57+F57)</f>
        <v>45036.450935999994</v>
      </c>
      <c r="T57" s="121"/>
      <c r="U57" s="59"/>
      <c r="V57" s="152"/>
      <c r="W57" s="152"/>
      <c r="X57" s="86"/>
      <c r="Y57" s="160"/>
      <c r="Z57" s="160"/>
      <c r="AA57" s="129"/>
    </row>
    <row r="58" spans="1:32" s="105" customFormat="1" ht="18.75" customHeight="1" x14ac:dyDescent="0.2">
      <c r="A58" s="44" t="s">
        <v>285</v>
      </c>
      <c r="B58" s="61">
        <v>649</v>
      </c>
      <c r="C58" s="62">
        <v>1527797</v>
      </c>
      <c r="D58" s="63">
        <v>6742.53</v>
      </c>
      <c r="E58" s="64">
        <f t="shared" si="33"/>
        <v>7580.9287139999997</v>
      </c>
      <c r="F58" s="65">
        <v>14963.06</v>
      </c>
      <c r="G58" s="106">
        <f t="shared" si="1"/>
        <v>29286.518713999998</v>
      </c>
      <c r="H58" s="95">
        <f t="shared" si="9"/>
        <v>2354.0785824345148</v>
      </c>
      <c r="I58" s="66">
        <f t="shared" si="10"/>
        <v>45.125606647149461</v>
      </c>
      <c r="J58" s="62">
        <f t="shared" si="24"/>
        <v>1527797</v>
      </c>
      <c r="K58" s="63">
        <f t="shared" si="25"/>
        <v>6742.53</v>
      </c>
      <c r="L58" s="64">
        <f t="shared" si="34"/>
        <v>7580.9287139999997</v>
      </c>
      <c r="M58" s="65">
        <v>14963.06</v>
      </c>
      <c r="N58" s="106">
        <f t="shared" si="35"/>
        <v>29286.518713999998</v>
      </c>
      <c r="O58" s="95">
        <f t="shared" si="36"/>
        <v>2354.0785824345148</v>
      </c>
      <c r="P58" s="66">
        <f t="shared" si="37"/>
        <v>45.125606647149461</v>
      </c>
      <c r="Q58" s="121">
        <f t="shared" si="27"/>
        <v>4.4132368370928855E-3</v>
      </c>
      <c r="R58" s="172">
        <f t="shared" si="28"/>
        <v>6877.38</v>
      </c>
      <c r="S58" s="172">
        <f t="shared" si="29"/>
        <v>29421.368713999997</v>
      </c>
      <c r="T58" s="121"/>
      <c r="U58" s="125" t="s">
        <v>285</v>
      </c>
      <c r="V58" s="152">
        <v>655</v>
      </c>
      <c r="W58" s="152">
        <v>1397934</v>
      </c>
      <c r="X58" s="86">
        <v>6021.16</v>
      </c>
      <c r="Y58" s="160">
        <f>C58/W58</f>
        <v>1.0928963742208144</v>
      </c>
      <c r="Z58" s="160">
        <f>D58/X58</f>
        <v>1.119805818147998</v>
      </c>
      <c r="AA58" s="129" t="b">
        <f t="shared" si="32"/>
        <v>1</v>
      </c>
    </row>
    <row r="59" spans="1:32" ht="18.75" customHeight="1" x14ac:dyDescent="0.2">
      <c r="A59" s="44" t="s">
        <v>291</v>
      </c>
      <c r="B59" s="61">
        <v>1760</v>
      </c>
      <c r="C59" s="109">
        <v>3623158</v>
      </c>
      <c r="D59" s="74">
        <v>16802.330000000002</v>
      </c>
      <c r="E59" s="64">
        <f t="shared" si="33"/>
        <v>17978.109995999999</v>
      </c>
      <c r="F59" s="65">
        <v>47192.4</v>
      </c>
      <c r="G59" s="89">
        <f t="shared" si="1"/>
        <v>81972.839995999995</v>
      </c>
      <c r="H59" s="95">
        <f t="shared" si="9"/>
        <v>2058.6125000000002</v>
      </c>
      <c r="I59" s="66">
        <f t="shared" si="10"/>
        <v>46.575477270454542</v>
      </c>
      <c r="J59" s="62">
        <v>4858904</v>
      </c>
      <c r="K59" s="63">
        <v>21569.88</v>
      </c>
      <c r="L59" s="64">
        <f t="shared" si="34"/>
        <v>24109.881647999999</v>
      </c>
      <c r="M59" s="65">
        <v>47192.4</v>
      </c>
      <c r="N59" s="89">
        <f t="shared" si="35"/>
        <v>92872.161648000008</v>
      </c>
      <c r="O59" s="95">
        <f t="shared" si="36"/>
        <v>2760.7409090909091</v>
      </c>
      <c r="P59" s="66">
        <f t="shared" si="37"/>
        <v>52.768273663636371</v>
      </c>
      <c r="Q59" s="119">
        <f t="shared" si="27"/>
        <v>4.6374819977489257E-3</v>
      </c>
      <c r="R59" s="172">
        <f t="shared" si="28"/>
        <v>17138.38</v>
      </c>
      <c r="S59" s="172">
        <f t="shared" si="29"/>
        <v>82308.889996000013</v>
      </c>
      <c r="T59" s="119"/>
      <c r="U59" s="125"/>
      <c r="X59" s="86"/>
      <c r="Y59" s="160"/>
      <c r="Z59" s="160"/>
      <c r="AA59" s="129"/>
      <c r="AB59" s="134"/>
      <c r="AC59" s="133"/>
      <c r="AD59" s="134"/>
      <c r="AE59"/>
      <c r="AF59"/>
    </row>
    <row r="60" spans="1:32" ht="18.75" customHeight="1" x14ac:dyDescent="0.2">
      <c r="A60" s="60" t="s">
        <v>186</v>
      </c>
      <c r="B60" s="61">
        <v>1636</v>
      </c>
      <c r="C60" s="109">
        <v>4772637</v>
      </c>
      <c r="D60" s="74">
        <v>19164.79</v>
      </c>
      <c r="E60" s="64">
        <f t="shared" si="33"/>
        <v>23681.824794</v>
      </c>
      <c r="F60" s="65">
        <v>47192.4</v>
      </c>
      <c r="G60" s="89">
        <f t="shared" si="1"/>
        <v>90039.014794000002</v>
      </c>
      <c r="H60" s="95">
        <f t="shared" si="9"/>
        <v>2917.2597799511004</v>
      </c>
      <c r="I60" s="66">
        <f t="shared" si="10"/>
        <v>55.036072612469439</v>
      </c>
      <c r="J60" s="62">
        <v>4872370</v>
      </c>
      <c r="K60" s="63">
        <v>17954.71</v>
      </c>
      <c r="L60" s="64">
        <f t="shared" si="34"/>
        <v>24176.699939999999</v>
      </c>
      <c r="M60" s="65">
        <v>47192.4</v>
      </c>
      <c r="N60" s="89">
        <f t="shared" si="35"/>
        <v>89323.809940000006</v>
      </c>
      <c r="O60" s="95">
        <f t="shared" si="36"/>
        <v>2978.2212713936428</v>
      </c>
      <c r="P60" s="66">
        <f t="shared" si="37"/>
        <v>54.598905831295845</v>
      </c>
      <c r="Q60" s="119">
        <f t="shared" si="27"/>
        <v>4.0155557608927729E-3</v>
      </c>
      <c r="R60" s="172">
        <f t="shared" si="28"/>
        <v>19548.09</v>
      </c>
      <c r="S60" s="172">
        <f t="shared" si="29"/>
        <v>90422.314794000005</v>
      </c>
      <c r="T60" s="119"/>
      <c r="U60" s="59" t="s">
        <v>186</v>
      </c>
      <c r="V60" s="152">
        <v>1715</v>
      </c>
      <c r="W60" s="152">
        <v>4275035</v>
      </c>
      <c r="X60" s="86">
        <v>18437.43</v>
      </c>
      <c r="Y60" s="160">
        <f t="shared" ref="Y60:Y70" si="45">C60/W60</f>
        <v>1.1163971756956377</v>
      </c>
      <c r="Z60" s="160">
        <f t="shared" ref="Z60:Z70" si="46">D60/X60</f>
        <v>1.0394501836752736</v>
      </c>
      <c r="AA60" s="129" t="b">
        <f t="shared" si="32"/>
        <v>1</v>
      </c>
      <c r="AB60" s="134"/>
      <c r="AC60" s="133"/>
      <c r="AD60" s="134"/>
      <c r="AE60"/>
      <c r="AF60"/>
    </row>
    <row r="61" spans="1:32" s="200" customFormat="1" ht="19.5" customHeight="1" x14ac:dyDescent="0.3">
      <c r="A61" s="193" t="s">
        <v>187</v>
      </c>
      <c r="B61" s="194">
        <v>2580</v>
      </c>
      <c r="C61" s="194">
        <v>5428024</v>
      </c>
      <c r="D61" s="193">
        <v>19025.68</v>
      </c>
      <c r="E61" s="193">
        <f t="shared" si="33"/>
        <v>26933.855088</v>
      </c>
      <c r="F61" s="193">
        <v>45316.74</v>
      </c>
      <c r="G61" s="195">
        <f t="shared" si="1"/>
        <v>91276.275087999995</v>
      </c>
      <c r="H61" s="95">
        <f t="shared" si="9"/>
        <v>2103.8852713178294</v>
      </c>
      <c r="I61" s="66">
        <f t="shared" si="10"/>
        <v>35.378401196899226</v>
      </c>
      <c r="J61" s="62">
        <f t="shared" si="24"/>
        <v>5428024</v>
      </c>
      <c r="K61" s="63">
        <f t="shared" si="25"/>
        <v>19025.68</v>
      </c>
      <c r="L61" s="193">
        <f t="shared" si="34"/>
        <v>26933.855088</v>
      </c>
      <c r="M61" s="193">
        <v>45316.74</v>
      </c>
      <c r="N61" s="195">
        <f t="shared" si="35"/>
        <v>91276.275087999995</v>
      </c>
      <c r="O61" s="196">
        <f t="shared" si="36"/>
        <v>2103.8852713178294</v>
      </c>
      <c r="P61" s="197">
        <f t="shared" si="37"/>
        <v>35.378401196899226</v>
      </c>
      <c r="Q61" s="198">
        <f t="shared" si="27"/>
        <v>3.5050839863640985E-3</v>
      </c>
      <c r="R61" s="199">
        <f t="shared" si="28"/>
        <v>19406.189999999999</v>
      </c>
      <c r="S61" s="199">
        <f t="shared" si="29"/>
        <v>91656.785088000004</v>
      </c>
      <c r="T61" s="198"/>
      <c r="U61" s="59" t="s">
        <v>187</v>
      </c>
      <c r="V61" s="152">
        <v>2359</v>
      </c>
      <c r="W61" s="152">
        <v>5728091</v>
      </c>
      <c r="X61" s="86">
        <v>19376.759999999998</v>
      </c>
      <c r="Y61" s="160">
        <f t="shared" si="45"/>
        <v>0.9476148336330551</v>
      </c>
      <c r="Z61" s="160">
        <f t="shared" si="46"/>
        <v>0.98188138780683676</v>
      </c>
      <c r="AA61" s="129" t="b">
        <f t="shared" si="32"/>
        <v>1</v>
      </c>
      <c r="AB61" s="203"/>
      <c r="AC61" s="204"/>
      <c r="AD61" s="205"/>
    </row>
    <row r="62" spans="1:32" ht="18.75" customHeight="1" x14ac:dyDescent="0.2">
      <c r="A62" s="60" t="s">
        <v>188</v>
      </c>
      <c r="B62" s="61">
        <v>983</v>
      </c>
      <c r="C62" s="73">
        <v>2653220</v>
      </c>
      <c r="D62" s="74">
        <v>11296.93</v>
      </c>
      <c r="E62" s="64">
        <f t="shared" si="33"/>
        <v>13165.277639999998</v>
      </c>
      <c r="F62" s="65">
        <v>29454.560000000001</v>
      </c>
      <c r="G62" s="89">
        <f t="shared" si="1"/>
        <v>53916.767640000005</v>
      </c>
      <c r="H62" s="95">
        <f t="shared" si="9"/>
        <v>2699.1047812817906</v>
      </c>
      <c r="I62" s="66">
        <f t="shared" si="10"/>
        <v>54.849204109867756</v>
      </c>
      <c r="J62" s="62">
        <f t="shared" si="24"/>
        <v>2653220</v>
      </c>
      <c r="K62" s="63">
        <f t="shared" si="25"/>
        <v>11296.93</v>
      </c>
      <c r="L62" s="64">
        <f t="shared" si="34"/>
        <v>13165.277639999998</v>
      </c>
      <c r="M62" s="65">
        <v>29454.560000000001</v>
      </c>
      <c r="N62" s="89">
        <f t="shared" si="35"/>
        <v>53916.767640000005</v>
      </c>
      <c r="O62" s="95">
        <f t="shared" si="36"/>
        <v>2699.1047812817906</v>
      </c>
      <c r="P62" s="66">
        <f t="shared" si="37"/>
        <v>54.849204109867756</v>
      </c>
      <c r="Q62" s="119">
        <f t="shared" si="27"/>
        <v>4.2578188013055835E-3</v>
      </c>
      <c r="R62" s="172">
        <f t="shared" si="28"/>
        <v>11522.87</v>
      </c>
      <c r="S62" s="172">
        <f t="shared" si="29"/>
        <v>54142.707640000001</v>
      </c>
      <c r="T62" s="119"/>
      <c r="U62" s="59" t="s">
        <v>188</v>
      </c>
      <c r="V62" s="152">
        <v>939</v>
      </c>
      <c r="W62" s="152">
        <v>2428607</v>
      </c>
      <c r="X62" s="86">
        <v>10162.42</v>
      </c>
      <c r="Y62" s="160">
        <f t="shared" si="45"/>
        <v>1.0924863512293261</v>
      </c>
      <c r="Z62" s="160">
        <f t="shared" si="46"/>
        <v>1.1116377791903898</v>
      </c>
      <c r="AA62" s="129" t="b">
        <f t="shared" si="32"/>
        <v>1</v>
      </c>
      <c r="AB62" s="105"/>
      <c r="AC62" s="105"/>
      <c r="AD62" s="105"/>
    </row>
    <row r="63" spans="1:32" ht="18.75" customHeight="1" x14ac:dyDescent="0.2">
      <c r="A63" s="60" t="s">
        <v>171</v>
      </c>
      <c r="B63" s="61">
        <v>3089</v>
      </c>
      <c r="C63" s="73">
        <v>7217715</v>
      </c>
      <c r="D63" s="74">
        <v>30914.27</v>
      </c>
      <c r="E63" s="64">
        <f t="shared" si="33"/>
        <v>35814.301829999997</v>
      </c>
      <c r="F63" s="65">
        <v>95615.86</v>
      </c>
      <c r="G63" s="89">
        <f t="shared" si="1"/>
        <v>162344.43183000002</v>
      </c>
      <c r="H63" s="95">
        <f t="shared" si="9"/>
        <v>2336.5862738750407</v>
      </c>
      <c r="I63" s="66">
        <f t="shared" si="10"/>
        <v>52.555659381676925</v>
      </c>
      <c r="J63" s="62">
        <v>5688346</v>
      </c>
      <c r="K63" s="63">
        <v>25188.31</v>
      </c>
      <c r="L63" s="64">
        <f t="shared" si="34"/>
        <v>28225.572851999998</v>
      </c>
      <c r="M63" s="65">
        <v>95615.86</v>
      </c>
      <c r="N63" s="89">
        <f t="shared" si="35"/>
        <v>149029.742852</v>
      </c>
      <c r="O63" s="95">
        <f t="shared" si="36"/>
        <v>1841.4846228552931</v>
      </c>
      <c r="P63" s="66">
        <f t="shared" si="37"/>
        <v>48.245303610229847</v>
      </c>
      <c r="Q63" s="119">
        <f t="shared" si="27"/>
        <v>4.2831103749593879E-3</v>
      </c>
      <c r="R63" s="172">
        <f t="shared" si="28"/>
        <v>31532.560000000001</v>
      </c>
      <c r="S63" s="172">
        <f t="shared" si="29"/>
        <v>162962.72182999999</v>
      </c>
      <c r="T63" s="119"/>
      <c r="U63" s="200" t="s">
        <v>171</v>
      </c>
      <c r="V63" s="201">
        <v>2959</v>
      </c>
      <c r="W63" s="201">
        <v>6710134</v>
      </c>
      <c r="X63" s="202">
        <v>23574.080000000002</v>
      </c>
      <c r="Y63" s="160">
        <f t="shared" si="45"/>
        <v>1.0756439439212391</v>
      </c>
      <c r="Z63" s="160">
        <f t="shared" si="46"/>
        <v>1.311366975932889</v>
      </c>
      <c r="AA63" s="129" t="b">
        <f t="shared" si="32"/>
        <v>1</v>
      </c>
    </row>
    <row r="64" spans="1:32" s="105" customFormat="1" ht="18.75" customHeight="1" x14ac:dyDescent="0.2">
      <c r="A64" s="60" t="s">
        <v>172</v>
      </c>
      <c r="B64" s="61">
        <v>2186</v>
      </c>
      <c r="C64" s="73">
        <v>6795935</v>
      </c>
      <c r="D64" s="74">
        <v>21393.94</v>
      </c>
      <c r="E64" s="64">
        <f t="shared" si="33"/>
        <v>33721.429469999995</v>
      </c>
      <c r="F64" s="65">
        <v>59014</v>
      </c>
      <c r="G64" s="106">
        <f t="shared" si="1"/>
        <v>114129.36946999999</v>
      </c>
      <c r="H64" s="95">
        <f t="shared" si="9"/>
        <v>3108.8449222323879</v>
      </c>
      <c r="I64" s="66">
        <f t="shared" si="10"/>
        <v>52.20922665599268</v>
      </c>
      <c r="J64" s="62">
        <f t="shared" si="24"/>
        <v>6795935</v>
      </c>
      <c r="K64" s="63">
        <f t="shared" si="25"/>
        <v>21393.94</v>
      </c>
      <c r="L64" s="64">
        <f t="shared" si="34"/>
        <v>33721.429469999995</v>
      </c>
      <c r="M64" s="65">
        <v>59014</v>
      </c>
      <c r="N64" s="106">
        <f t="shared" si="35"/>
        <v>114129.36946999999</v>
      </c>
      <c r="O64" s="95">
        <f t="shared" si="36"/>
        <v>3108.8449222323879</v>
      </c>
      <c r="P64" s="66">
        <f t="shared" si="37"/>
        <v>52.20922665599268</v>
      </c>
      <c r="Q64" s="121">
        <f t="shared" si="27"/>
        <v>3.1480495325514443E-3</v>
      </c>
      <c r="R64" s="172">
        <f t="shared" si="28"/>
        <v>21821.82</v>
      </c>
      <c r="S64" s="172">
        <f t="shared" si="29"/>
        <v>114557.24947</v>
      </c>
      <c r="T64" s="121"/>
      <c r="U64" s="127" t="s">
        <v>172</v>
      </c>
      <c r="V64" s="154">
        <v>2124</v>
      </c>
      <c r="W64" s="152">
        <v>6912164</v>
      </c>
      <c r="X64" s="86">
        <v>21317.49</v>
      </c>
      <c r="Y64" s="160">
        <f t="shared" si="45"/>
        <v>0.98318486077587275</v>
      </c>
      <c r="Z64" s="160">
        <f t="shared" si="46"/>
        <v>1.0035862571062539</v>
      </c>
      <c r="AA64" s="129" t="b">
        <f t="shared" si="32"/>
        <v>1</v>
      </c>
      <c r="AB64" s="59"/>
      <c r="AC64" s="59"/>
      <c r="AD64" s="59"/>
    </row>
    <row r="65" spans="1:30" ht="18.75" customHeight="1" x14ac:dyDescent="0.2">
      <c r="A65" s="60" t="s">
        <v>173</v>
      </c>
      <c r="B65" s="61">
        <v>1666</v>
      </c>
      <c r="C65" s="73">
        <v>4147869</v>
      </c>
      <c r="D65" s="74">
        <v>14391.27</v>
      </c>
      <c r="E65" s="64">
        <f t="shared" si="33"/>
        <v>20581.725977999999</v>
      </c>
      <c r="F65" s="65">
        <v>39850.620000000003</v>
      </c>
      <c r="G65" s="89">
        <f t="shared" si="1"/>
        <v>74823.615978000002</v>
      </c>
      <c r="H65" s="95">
        <f t="shared" si="9"/>
        <v>2489.7172869147657</v>
      </c>
      <c r="I65" s="66">
        <f t="shared" si="10"/>
        <v>44.912134440576231</v>
      </c>
      <c r="J65" s="62">
        <v>4147655</v>
      </c>
      <c r="K65" s="63">
        <v>14372.71</v>
      </c>
      <c r="L65" s="64">
        <f t="shared" si="34"/>
        <v>20580.664109999998</v>
      </c>
      <c r="M65" s="65">
        <v>39850.620000000003</v>
      </c>
      <c r="N65" s="89">
        <f t="shared" si="35"/>
        <v>74803.99411</v>
      </c>
      <c r="O65" s="95">
        <f t="shared" si="36"/>
        <v>2489.5888355342136</v>
      </c>
      <c r="P65" s="66">
        <f t="shared" si="37"/>
        <v>44.900356608643456</v>
      </c>
      <c r="Q65" s="119">
        <f t="shared" si="27"/>
        <v>3.4695575004900108E-3</v>
      </c>
      <c r="R65" s="172">
        <f t="shared" si="28"/>
        <v>14679.1</v>
      </c>
      <c r="S65" s="172">
        <f t="shared" si="29"/>
        <v>75111.445978000003</v>
      </c>
      <c r="T65" s="119"/>
      <c r="U65" s="59" t="s">
        <v>173</v>
      </c>
      <c r="V65" s="152">
        <v>1690</v>
      </c>
      <c r="W65" s="152">
        <v>3768767</v>
      </c>
      <c r="X65" s="86">
        <v>11634.22</v>
      </c>
      <c r="Y65" s="160">
        <f t="shared" si="45"/>
        <v>1.100590458364765</v>
      </c>
      <c r="Z65" s="160">
        <f t="shared" si="46"/>
        <v>1.2369776400996373</v>
      </c>
      <c r="AA65" s="129" t="b">
        <f t="shared" si="32"/>
        <v>1</v>
      </c>
      <c r="AB65" s="105"/>
      <c r="AC65" s="105"/>
      <c r="AD65" s="105"/>
    </row>
    <row r="66" spans="1:30" ht="18.75" customHeight="1" x14ac:dyDescent="0.2">
      <c r="A66" s="60" t="s">
        <v>120</v>
      </c>
      <c r="B66" s="61">
        <v>1511</v>
      </c>
      <c r="C66" s="73">
        <v>3951786</v>
      </c>
      <c r="D66" s="74">
        <v>14580.77</v>
      </c>
      <c r="E66" s="64">
        <f t="shared" si="33"/>
        <v>19608.762132</v>
      </c>
      <c r="F66" s="65">
        <v>53798.89</v>
      </c>
      <c r="G66" s="89">
        <f t="shared" ref="G66:G70" si="47">SUM(D66:F66)</f>
        <v>87988.422132000007</v>
      </c>
      <c r="H66" s="95">
        <f t="shared" si="9"/>
        <v>2615.3448047650563</v>
      </c>
      <c r="I66" s="66">
        <f t="shared" si="10"/>
        <v>58.231914051621445</v>
      </c>
      <c r="J66" s="62">
        <f t="shared" si="24"/>
        <v>3951786</v>
      </c>
      <c r="K66" s="63">
        <f t="shared" si="25"/>
        <v>14580.77</v>
      </c>
      <c r="L66" s="64">
        <f t="shared" si="34"/>
        <v>19608.762132</v>
      </c>
      <c r="M66" s="65">
        <v>53798.89</v>
      </c>
      <c r="N66" s="89">
        <f t="shared" si="35"/>
        <v>87988.422132000007</v>
      </c>
      <c r="O66" s="95">
        <f t="shared" si="36"/>
        <v>2615.3448047650563</v>
      </c>
      <c r="P66" s="66">
        <f t="shared" si="37"/>
        <v>58.231914051621445</v>
      </c>
      <c r="Q66" s="119">
        <f t="shared" si="27"/>
        <v>3.6896658877783365E-3</v>
      </c>
      <c r="R66" s="172">
        <f t="shared" si="28"/>
        <v>14872.39</v>
      </c>
      <c r="S66" s="172">
        <f t="shared" si="29"/>
        <v>88280.042132000002</v>
      </c>
      <c r="T66" s="119"/>
      <c r="U66" s="127" t="s">
        <v>120</v>
      </c>
      <c r="V66" s="154">
        <v>1455</v>
      </c>
      <c r="W66" s="155">
        <v>4016974</v>
      </c>
      <c r="X66" s="162">
        <v>18905.91</v>
      </c>
      <c r="Y66" s="160">
        <f t="shared" si="45"/>
        <v>0.98377186409471407</v>
      </c>
      <c r="Z66" s="160">
        <f t="shared" si="46"/>
        <v>0.77122815035086911</v>
      </c>
      <c r="AA66" s="129" t="b">
        <f t="shared" si="32"/>
        <v>1</v>
      </c>
    </row>
    <row r="67" spans="1:30" ht="18.75" customHeight="1" x14ac:dyDescent="0.2">
      <c r="A67" s="60" t="s">
        <v>45</v>
      </c>
      <c r="B67" s="61">
        <v>421</v>
      </c>
      <c r="C67" s="73">
        <v>1195010</v>
      </c>
      <c r="D67" s="74">
        <v>4756.1499999999996</v>
      </c>
      <c r="E67" s="64">
        <f t="shared" si="33"/>
        <v>5929.6396199999999</v>
      </c>
      <c r="F67" s="65">
        <v>19863.419999999998</v>
      </c>
      <c r="G67" s="89">
        <f t="shared" si="47"/>
        <v>30549.209619999998</v>
      </c>
      <c r="H67" s="95">
        <f t="shared" ref="H67:H70" si="48">C67/B67</f>
        <v>2838.5035629453682</v>
      </c>
      <c r="I67" s="66">
        <f t="shared" ref="I67:I70" si="49">G67/B67</f>
        <v>72.563443277909727</v>
      </c>
      <c r="J67" s="62">
        <f t="shared" si="24"/>
        <v>1195010</v>
      </c>
      <c r="K67" s="63">
        <f t="shared" si="25"/>
        <v>4756.1499999999996</v>
      </c>
      <c r="L67" s="64">
        <f t="shared" si="34"/>
        <v>5929.6396199999999</v>
      </c>
      <c r="M67" s="65">
        <v>19863.419999999998</v>
      </c>
      <c r="N67" s="89">
        <f t="shared" si="35"/>
        <v>30549.209619999998</v>
      </c>
      <c r="O67" s="95">
        <f t="shared" si="36"/>
        <v>2838.5035629453682</v>
      </c>
      <c r="P67" s="66">
        <f t="shared" si="37"/>
        <v>72.563443277909727</v>
      </c>
      <c r="Q67" s="119">
        <f t="shared" si="27"/>
        <v>3.9800085354934267E-3</v>
      </c>
      <c r="R67" s="172">
        <f t="shared" si="28"/>
        <v>4851.2700000000004</v>
      </c>
      <c r="S67" s="172">
        <f t="shared" si="29"/>
        <v>30644.329619999997</v>
      </c>
      <c r="T67" s="119"/>
      <c r="U67" s="127" t="s">
        <v>45</v>
      </c>
      <c r="V67" s="153">
        <v>423</v>
      </c>
      <c r="W67" s="152">
        <v>1228982</v>
      </c>
      <c r="X67" s="86">
        <v>4793.03</v>
      </c>
      <c r="Y67" s="160">
        <f t="shared" si="45"/>
        <v>0.97235760979412234</v>
      </c>
      <c r="Z67" s="160">
        <f t="shared" si="46"/>
        <v>0.99230549360216813</v>
      </c>
      <c r="AA67" s="129" t="b">
        <f t="shared" si="32"/>
        <v>1</v>
      </c>
    </row>
    <row r="68" spans="1:30" ht="18.75" customHeight="1" x14ac:dyDescent="0.2">
      <c r="A68" s="44" t="s">
        <v>266</v>
      </c>
      <c r="B68" s="61">
        <v>154</v>
      </c>
      <c r="C68" s="73">
        <v>281050</v>
      </c>
      <c r="D68" s="74">
        <v>1096.0999999999999</v>
      </c>
      <c r="E68" s="64">
        <f t="shared" si="33"/>
        <v>1394.5700999999999</v>
      </c>
      <c r="F68" s="65">
        <v>3299.25</v>
      </c>
      <c r="G68" s="89">
        <f t="shared" si="47"/>
        <v>5789.9200999999994</v>
      </c>
      <c r="H68" s="95">
        <f t="shared" si="48"/>
        <v>1825</v>
      </c>
      <c r="I68" s="66">
        <f t="shared" si="49"/>
        <v>37.596883766233759</v>
      </c>
      <c r="J68" s="62">
        <f t="shared" si="24"/>
        <v>281050</v>
      </c>
      <c r="K68" s="63">
        <f t="shared" si="25"/>
        <v>1096.0999999999999</v>
      </c>
      <c r="L68" s="64">
        <f t="shared" si="34"/>
        <v>1394.5700999999999</v>
      </c>
      <c r="M68" s="65">
        <v>3299.25</v>
      </c>
      <c r="N68" s="89">
        <f t="shared" si="35"/>
        <v>5789.9200999999994</v>
      </c>
      <c r="O68" s="95">
        <f t="shared" si="36"/>
        <v>1825</v>
      </c>
      <c r="P68" s="66">
        <f t="shared" si="37"/>
        <v>37.596883766233759</v>
      </c>
      <c r="Q68" s="119">
        <f t="shared" si="27"/>
        <v>3.9000177904287489E-3</v>
      </c>
      <c r="R68" s="172">
        <f t="shared" si="28"/>
        <v>1118.02</v>
      </c>
      <c r="S68" s="172">
        <f t="shared" si="29"/>
        <v>5811.8400999999994</v>
      </c>
      <c r="T68" s="119"/>
      <c r="U68" s="127" t="s">
        <v>266</v>
      </c>
      <c r="V68" s="153">
        <v>171</v>
      </c>
      <c r="W68" s="152">
        <v>287906</v>
      </c>
      <c r="X68" s="86">
        <v>1144.55</v>
      </c>
      <c r="Y68" s="160">
        <f t="shared" si="45"/>
        <v>0.97618667203879039</v>
      </c>
      <c r="Z68" s="160">
        <f t="shared" si="46"/>
        <v>0.95766895286357079</v>
      </c>
      <c r="AA68" s="129" t="b">
        <f t="shared" si="32"/>
        <v>1</v>
      </c>
    </row>
    <row r="69" spans="1:30" ht="18.75" customHeight="1" x14ac:dyDescent="0.2">
      <c r="A69" s="120" t="s">
        <v>250</v>
      </c>
      <c r="B69" s="61">
        <v>102</v>
      </c>
      <c r="C69" s="73">
        <v>29930</v>
      </c>
      <c r="D69" s="74">
        <v>139.16999999999999</v>
      </c>
      <c r="E69" s="64">
        <f t="shared" ref="E69" si="50">C69*24.81/5000</f>
        <v>148.51265999999998</v>
      </c>
      <c r="F69" s="65">
        <v>0</v>
      </c>
      <c r="G69" s="89">
        <f t="shared" ref="G69" si="51">SUM(D69:F69)</f>
        <v>287.68265999999994</v>
      </c>
      <c r="H69" s="95">
        <f t="shared" ref="H69" si="52">C69/B69</f>
        <v>293.43137254901961</v>
      </c>
      <c r="I69" s="66">
        <f t="shared" ref="I69" si="53">G69/B69</f>
        <v>2.8204182352941172</v>
      </c>
      <c r="J69" s="62">
        <f t="shared" ref="J69" si="54">C69</f>
        <v>29930</v>
      </c>
      <c r="K69" s="63">
        <f t="shared" ref="K69" si="55">D69</f>
        <v>139.16999999999999</v>
      </c>
      <c r="L69" s="64">
        <f t="shared" ref="L69" si="56">J69*24.81/5000</f>
        <v>148.51265999999998</v>
      </c>
      <c r="M69" s="65">
        <v>0</v>
      </c>
      <c r="N69" s="89">
        <f t="shared" ref="N69" si="57">SUM(K69:M69)</f>
        <v>287.68265999999994</v>
      </c>
      <c r="O69" s="95">
        <f t="shared" ref="O69" si="58">J69/B69</f>
        <v>293.43137254901961</v>
      </c>
      <c r="P69" s="66">
        <f t="shared" ref="P69" si="59">N69/B69</f>
        <v>2.8204182352941172</v>
      </c>
      <c r="Q69" s="119">
        <f t="shared" ref="Q69" si="60">D69/C69</f>
        <v>4.6498496491814232E-3</v>
      </c>
      <c r="R69" s="172">
        <f t="shared" ref="R69" si="61">ROUND(D69*1.02,2)</f>
        <v>141.94999999999999</v>
      </c>
      <c r="S69" s="172">
        <f t="shared" ref="S69" si="62">SUM(R69+E69+F69)</f>
        <v>290.46265999999997</v>
      </c>
      <c r="T69" s="119"/>
      <c r="U69" s="125" t="s">
        <v>250</v>
      </c>
      <c r="V69" s="153">
        <v>102</v>
      </c>
      <c r="W69" s="152">
        <v>40185</v>
      </c>
      <c r="X69" s="86">
        <v>183.24</v>
      </c>
      <c r="Y69" s="160">
        <f t="shared" ref="Y69" si="63">C69/W69</f>
        <v>0.74480527560034837</v>
      </c>
      <c r="Z69" s="160">
        <f t="shared" ref="Z69" si="64">D69/X69</f>
        <v>0.7594957432874917</v>
      </c>
      <c r="AA69" s="129" t="b">
        <f t="shared" ref="AA69" si="65">A69=U69</f>
        <v>1</v>
      </c>
    </row>
    <row r="70" spans="1:30" ht="18.75" customHeight="1" x14ac:dyDescent="0.2">
      <c r="A70" s="44" t="s">
        <v>289</v>
      </c>
      <c r="B70" s="61">
        <v>150</v>
      </c>
      <c r="C70" s="73">
        <v>342735</v>
      </c>
      <c r="D70" s="74">
        <v>1449.38</v>
      </c>
      <c r="E70" s="64">
        <f t="shared" si="33"/>
        <v>1700.6510699999999</v>
      </c>
      <c r="F70" s="65">
        <v>5225.4399999999996</v>
      </c>
      <c r="G70" s="89">
        <f t="shared" si="47"/>
        <v>8375.4710699999996</v>
      </c>
      <c r="H70" s="95">
        <f t="shared" si="48"/>
        <v>2284.9</v>
      </c>
      <c r="I70" s="66">
        <f t="shared" si="49"/>
        <v>55.8364738</v>
      </c>
      <c r="J70" s="62">
        <f t="shared" si="24"/>
        <v>342735</v>
      </c>
      <c r="K70" s="63">
        <f t="shared" si="25"/>
        <v>1449.38</v>
      </c>
      <c r="L70" s="64">
        <f t="shared" si="34"/>
        <v>1700.6510699999999</v>
      </c>
      <c r="M70" s="65">
        <v>0</v>
      </c>
      <c r="N70" s="89">
        <f t="shared" si="35"/>
        <v>3150.03107</v>
      </c>
      <c r="O70" s="95">
        <f t="shared" si="36"/>
        <v>2284.9</v>
      </c>
      <c r="P70" s="66">
        <f t="shared" si="37"/>
        <v>21.000207133333333</v>
      </c>
      <c r="Q70" s="119">
        <f t="shared" si="27"/>
        <v>4.2288648664420038E-3</v>
      </c>
      <c r="R70" s="172">
        <f t="shared" si="28"/>
        <v>1478.37</v>
      </c>
      <c r="S70" s="172">
        <f t="shared" si="29"/>
        <v>8404.4610699999994</v>
      </c>
      <c r="T70" s="119"/>
      <c r="U70" s="125" t="s">
        <v>250</v>
      </c>
      <c r="V70" s="153">
        <v>102</v>
      </c>
      <c r="W70" s="152">
        <v>40185</v>
      </c>
      <c r="X70" s="86">
        <v>183.24</v>
      </c>
      <c r="Y70" s="160">
        <f t="shared" si="45"/>
        <v>8.528928704740574</v>
      </c>
      <c r="Z70" s="160">
        <f t="shared" si="46"/>
        <v>7.9097358655315437</v>
      </c>
      <c r="AA70" s="129" t="b">
        <f t="shared" si="32"/>
        <v>0</v>
      </c>
    </row>
    <row r="71" spans="1:30" s="16" customFormat="1" ht="18.75" customHeight="1" x14ac:dyDescent="0.2">
      <c r="A71" s="207"/>
      <c r="B71" s="79"/>
      <c r="C71" s="80"/>
      <c r="D71" s="92"/>
      <c r="E71" s="92"/>
      <c r="F71" s="93"/>
      <c r="G71" s="93"/>
      <c r="H71" s="96"/>
      <c r="I71" s="93"/>
      <c r="J71" s="80"/>
      <c r="K71" s="92"/>
      <c r="L71" s="92"/>
      <c r="M71" s="93"/>
      <c r="N71" s="93"/>
      <c r="O71" s="96"/>
      <c r="P71" s="93"/>
      <c r="Q71" s="119"/>
      <c r="R71" s="172"/>
      <c r="S71" s="172"/>
      <c r="T71" s="119"/>
      <c r="V71" s="156"/>
      <c r="W71" s="156"/>
      <c r="X71" s="163"/>
      <c r="Y71" s="160"/>
      <c r="Z71" s="160"/>
      <c r="AA71" s="129" t="b">
        <f t="shared" si="32"/>
        <v>1</v>
      </c>
      <c r="AB71" s="59"/>
      <c r="AC71" s="59"/>
      <c r="AD71" s="59"/>
    </row>
    <row r="72" spans="1:30" s="16" customFormat="1" ht="18.75" customHeight="1" x14ac:dyDescent="0.2">
      <c r="A72" s="13" t="s">
        <v>268</v>
      </c>
      <c r="B72" s="173">
        <f t="shared" ref="B72:G72" si="66">SUM(B2:B70)</f>
        <v>114254</v>
      </c>
      <c r="C72" s="173">
        <f t="shared" si="66"/>
        <v>294573724</v>
      </c>
      <c r="D72" s="103">
        <f t="shared" si="66"/>
        <v>1174431.4299999995</v>
      </c>
      <c r="E72" s="103">
        <f t="shared" si="66"/>
        <v>1461674.818488</v>
      </c>
      <c r="F72" s="103">
        <f t="shared" si="66"/>
        <v>2728155.5199999996</v>
      </c>
      <c r="G72" s="103">
        <f t="shared" si="66"/>
        <v>5364261.7684880001</v>
      </c>
      <c r="H72" s="97">
        <f>C72/B72</f>
        <v>2578.2355453638384</v>
      </c>
      <c r="I72" s="15">
        <f>G72/B72</f>
        <v>46.950319187844627</v>
      </c>
      <c r="J72" s="173">
        <f>SUM(J2:J70)</f>
        <v>293773811</v>
      </c>
      <c r="K72" s="103">
        <f>SUM(K2:K70)</f>
        <v>1164219.7799999998</v>
      </c>
      <c r="L72" s="103">
        <f>SUM(L2:L70)</f>
        <v>1457705.6501819999</v>
      </c>
      <c r="M72" s="103">
        <f>SUM(M2:M70)</f>
        <v>2730223.2499999995</v>
      </c>
      <c r="N72" s="103">
        <f>SUM(N2:N70)</f>
        <v>5352148.6801819988</v>
      </c>
      <c r="O72" s="97">
        <f>I72/H72</f>
        <v>1.8210252074241356E-2</v>
      </c>
      <c r="P72" s="15">
        <f>M72/H72</f>
        <v>1058.9502789648</v>
      </c>
      <c r="Q72" s="174">
        <f>D72/C72</f>
        <v>3.9868845532196875E-3</v>
      </c>
      <c r="R72" s="175">
        <f>SUM(R2:R70)</f>
        <v>1197920.0800000003</v>
      </c>
      <c r="S72" s="175">
        <f>SUM(S2:S70)</f>
        <v>5387750.4184879987</v>
      </c>
      <c r="T72" s="174"/>
      <c r="U72" s="164" t="s">
        <v>268</v>
      </c>
      <c r="V72" s="165">
        <v>114665</v>
      </c>
      <c r="W72" s="152">
        <v>288712143</v>
      </c>
      <c r="X72" s="86">
        <v>1166473.47</v>
      </c>
      <c r="Y72" s="160">
        <f t="shared" ref="Y72" si="67">C72/W72</f>
        <v>1.0203025094098657</v>
      </c>
      <c r="Z72" s="160">
        <f t="shared" ref="Z72" si="68">D72/X72</f>
        <v>1.0068222383146008</v>
      </c>
      <c r="AA72" s="129" t="b">
        <f t="shared" si="32"/>
        <v>1</v>
      </c>
    </row>
    <row r="73" spans="1:30" ht="18.75" customHeight="1" x14ac:dyDescent="0.2">
      <c r="Q73" s="119"/>
      <c r="R73" s="119"/>
      <c r="S73" s="119"/>
      <c r="T73" s="119"/>
      <c r="Y73" s="160"/>
      <c r="Z73" s="160"/>
      <c r="AA73" s="129"/>
    </row>
    <row r="74" spans="1:30" ht="18.75" customHeight="1" x14ac:dyDescent="0.2">
      <c r="Q74" s="119"/>
      <c r="R74" s="119"/>
      <c r="S74" s="119"/>
      <c r="T74" s="119"/>
      <c r="Y74" s="160"/>
      <c r="Z74" s="160"/>
      <c r="AA74" s="129"/>
    </row>
    <row r="75" spans="1:30" ht="18.75" customHeight="1" x14ac:dyDescent="0.2">
      <c r="Q75" s="119"/>
      <c r="R75" s="119"/>
      <c r="S75" s="119"/>
      <c r="T75" s="119"/>
      <c r="Y75" s="160"/>
      <c r="Z75" s="160"/>
      <c r="AA75" s="129"/>
    </row>
    <row r="76" spans="1:30" ht="18.75" customHeight="1" x14ac:dyDescent="0.2">
      <c r="A76" s="211" t="s">
        <v>138</v>
      </c>
      <c r="Q76" s="119"/>
      <c r="R76" s="119"/>
      <c r="S76" s="119"/>
      <c r="T76" s="119"/>
      <c r="U76" s="59" t="s">
        <v>138</v>
      </c>
      <c r="X76" s="86"/>
      <c r="Y76" s="160"/>
      <c r="Z76" s="160"/>
      <c r="AA76" s="129"/>
    </row>
    <row r="77" spans="1:30" ht="18.75" customHeight="1" x14ac:dyDescent="0.2">
      <c r="A77" s="60" t="s">
        <v>139</v>
      </c>
      <c r="B77" s="61">
        <v>0</v>
      </c>
      <c r="C77" s="73">
        <v>902821</v>
      </c>
      <c r="D77" s="74">
        <v>4622.5</v>
      </c>
      <c r="E77" s="64">
        <f t="shared" ref="E77:E93" si="69">C77*24.81/5000</f>
        <v>4479.7978019999991</v>
      </c>
      <c r="F77" s="65">
        <v>29093.78</v>
      </c>
      <c r="G77" s="89">
        <f t="shared" ref="G77:G93" si="70">SUM(D77:F77)</f>
        <v>38196.077802</v>
      </c>
      <c r="H77" s="67"/>
      <c r="I77" s="78"/>
      <c r="J77" s="73">
        <v>1088584</v>
      </c>
      <c r="K77" s="74">
        <v>5105.66</v>
      </c>
      <c r="L77" s="64">
        <f t="shared" ref="L77:L93" si="71">J77*24.81/5000</f>
        <v>5401.5538079999997</v>
      </c>
      <c r="M77" s="65">
        <v>29093.78</v>
      </c>
      <c r="N77" s="89">
        <f t="shared" ref="N77:N93" si="72">SUM(K77:M77)</f>
        <v>39600.993807999999</v>
      </c>
      <c r="Q77" s="119">
        <f t="shared" ref="Q77:Q93" si="73">D77/C77</f>
        <v>5.1200625594663837E-3</v>
      </c>
      <c r="R77" s="172">
        <f t="shared" ref="R77:R93" si="74">ROUND(D77*1.02,2)</f>
        <v>4714.95</v>
      </c>
      <c r="S77" s="172">
        <f t="shared" ref="S77:S93" si="75">SUM(R77+E77+F77)</f>
        <v>38288.527801999997</v>
      </c>
      <c r="T77" s="119"/>
      <c r="U77" s="59" t="s">
        <v>139</v>
      </c>
      <c r="V77" s="152">
        <v>0</v>
      </c>
      <c r="W77" s="152">
        <v>866682</v>
      </c>
      <c r="X77" s="86">
        <v>4975.95</v>
      </c>
      <c r="Y77" s="160">
        <f t="shared" ref="Y77" si="76">C77/W77</f>
        <v>1.0416981084180819</v>
      </c>
      <c r="Z77" s="160">
        <f t="shared" ref="Z77" si="77">D77/X77</f>
        <v>0.92896833770435805</v>
      </c>
      <c r="AA77" s="129" t="b">
        <f t="shared" ref="AA77:AA93" si="78">A77=U77</f>
        <v>1</v>
      </c>
    </row>
    <row r="78" spans="1:30" ht="18.75" customHeight="1" x14ac:dyDescent="0.2">
      <c r="A78" s="60" t="s">
        <v>140</v>
      </c>
      <c r="B78" s="61">
        <v>0</v>
      </c>
      <c r="C78" s="73">
        <v>1050022</v>
      </c>
      <c r="D78" s="74">
        <v>4941.16</v>
      </c>
      <c r="E78" s="64">
        <f t="shared" si="69"/>
        <v>5210.2091639999999</v>
      </c>
      <c r="F78" s="65">
        <v>37422.15</v>
      </c>
      <c r="G78" s="89">
        <f t="shared" si="70"/>
        <v>47573.519163999998</v>
      </c>
      <c r="H78" s="67"/>
      <c r="I78" s="78"/>
      <c r="J78" s="73">
        <v>1099808</v>
      </c>
      <c r="K78" s="74">
        <v>5133.4799999999996</v>
      </c>
      <c r="L78" s="64">
        <f t="shared" si="71"/>
        <v>5457.2472960000005</v>
      </c>
      <c r="M78" s="65">
        <v>37422.15</v>
      </c>
      <c r="N78" s="89">
        <f t="shared" si="72"/>
        <v>48012.877296000006</v>
      </c>
      <c r="Q78" s="119">
        <f t="shared" si="73"/>
        <v>4.705768069621398E-3</v>
      </c>
      <c r="R78" s="172">
        <f t="shared" si="74"/>
        <v>5039.9799999999996</v>
      </c>
      <c r="S78" s="172">
        <f t="shared" si="75"/>
        <v>47672.339164000005</v>
      </c>
      <c r="T78" s="119"/>
      <c r="U78" s="59" t="s">
        <v>140</v>
      </c>
      <c r="V78" s="152">
        <v>0</v>
      </c>
      <c r="W78" s="152">
        <v>1039744</v>
      </c>
      <c r="X78" s="86">
        <v>4826.87</v>
      </c>
      <c r="Y78" s="160">
        <f t="shared" ref="Y78:Z80" si="79">C79/W78</f>
        <v>0.26714749015142186</v>
      </c>
      <c r="Z78" s="160">
        <f t="shared" si="79"/>
        <v>0.24063005633049989</v>
      </c>
      <c r="AA78" s="129" t="b">
        <f t="shared" si="78"/>
        <v>1</v>
      </c>
    </row>
    <row r="79" spans="1:30" ht="18.75" customHeight="1" x14ac:dyDescent="0.2">
      <c r="A79" s="60" t="s">
        <v>174</v>
      </c>
      <c r="B79" s="61">
        <v>0</v>
      </c>
      <c r="C79" s="73">
        <v>277765</v>
      </c>
      <c r="D79" s="74">
        <v>1161.49</v>
      </c>
      <c r="E79" s="64">
        <f t="shared" si="69"/>
        <v>1378.2699299999999</v>
      </c>
      <c r="F79" s="65">
        <v>3173.94</v>
      </c>
      <c r="G79" s="89">
        <f t="shared" si="70"/>
        <v>5713.6999300000007</v>
      </c>
      <c r="H79" s="67"/>
      <c r="I79" s="78"/>
      <c r="J79" s="73">
        <v>277765</v>
      </c>
      <c r="K79" s="74">
        <v>1161.49</v>
      </c>
      <c r="L79" s="64">
        <f t="shared" si="71"/>
        <v>1378.2699299999999</v>
      </c>
      <c r="M79" s="65">
        <v>3173.94</v>
      </c>
      <c r="N79" s="89">
        <f t="shared" si="72"/>
        <v>5713.6999300000007</v>
      </c>
      <c r="Q79" s="119">
        <f t="shared" si="73"/>
        <v>4.1815563515921732E-3</v>
      </c>
      <c r="R79" s="172">
        <f t="shared" si="74"/>
        <v>1184.72</v>
      </c>
      <c r="S79" s="172">
        <f t="shared" si="75"/>
        <v>5736.9299300000002</v>
      </c>
      <c r="T79" s="119"/>
      <c r="U79" s="171" t="s">
        <v>174</v>
      </c>
      <c r="V79" s="166">
        <v>0</v>
      </c>
      <c r="W79" s="167">
        <v>270873</v>
      </c>
      <c r="X79" s="86">
        <v>1106.33</v>
      </c>
      <c r="Y79" s="160">
        <f t="shared" si="79"/>
        <v>0.68722242526940669</v>
      </c>
      <c r="Z79" s="160">
        <f t="shared" si="79"/>
        <v>0.74119837661457255</v>
      </c>
      <c r="AA79" s="129" t="b">
        <f t="shared" si="78"/>
        <v>1</v>
      </c>
    </row>
    <row r="80" spans="1:30" ht="18.75" customHeight="1" x14ac:dyDescent="0.2">
      <c r="A80" s="60" t="s">
        <v>141</v>
      </c>
      <c r="B80" s="61">
        <v>0</v>
      </c>
      <c r="C80" s="73">
        <v>186150</v>
      </c>
      <c r="D80" s="74">
        <v>820.01</v>
      </c>
      <c r="E80" s="64">
        <f t="shared" si="69"/>
        <v>923.67629999999997</v>
      </c>
      <c r="F80" s="65">
        <v>5486.85</v>
      </c>
      <c r="G80" s="89">
        <f t="shared" si="70"/>
        <v>7230.5362999999998</v>
      </c>
      <c r="H80" s="67"/>
      <c r="I80" s="78"/>
      <c r="J80" s="73">
        <v>186150</v>
      </c>
      <c r="K80" s="74">
        <v>820.01</v>
      </c>
      <c r="L80" s="64">
        <f t="shared" si="71"/>
        <v>923.67629999999997</v>
      </c>
      <c r="M80" s="65">
        <v>5486.85</v>
      </c>
      <c r="N80" s="89">
        <f t="shared" si="72"/>
        <v>7230.5362999999998</v>
      </c>
      <c r="Q80" s="119">
        <f t="shared" si="73"/>
        <v>4.4051034112275048E-3</v>
      </c>
      <c r="R80" s="172">
        <f t="shared" si="74"/>
        <v>836.41</v>
      </c>
      <c r="S80" s="172">
        <f t="shared" si="75"/>
        <v>7246.9363000000003</v>
      </c>
      <c r="T80" s="119"/>
      <c r="U80" s="59" t="s">
        <v>141</v>
      </c>
      <c r="V80" s="152">
        <v>0</v>
      </c>
      <c r="W80" s="152">
        <v>173721</v>
      </c>
      <c r="X80" s="86">
        <v>752.41</v>
      </c>
      <c r="Y80" s="160">
        <f t="shared" si="79"/>
        <v>0.26590913015697581</v>
      </c>
      <c r="Z80" s="160">
        <f t="shared" si="79"/>
        <v>0.35656091758482739</v>
      </c>
      <c r="AA80" s="129" t="b">
        <f t="shared" si="78"/>
        <v>1</v>
      </c>
    </row>
    <row r="81" spans="1:30" ht="18.75" customHeight="1" x14ac:dyDescent="0.2">
      <c r="A81" s="44" t="s">
        <v>287</v>
      </c>
      <c r="B81" s="61">
        <v>0</v>
      </c>
      <c r="C81" s="73">
        <v>46194</v>
      </c>
      <c r="D81" s="74">
        <v>268.27999999999997</v>
      </c>
      <c r="E81" s="64">
        <f t="shared" si="69"/>
        <v>229.21462799999998</v>
      </c>
      <c r="F81" s="65">
        <v>0</v>
      </c>
      <c r="G81" s="89">
        <f t="shared" si="70"/>
        <v>497.49462799999992</v>
      </c>
      <c r="H81" s="67"/>
      <c r="I81" s="78"/>
      <c r="J81" s="73">
        <v>46194</v>
      </c>
      <c r="K81" s="74">
        <v>268.27999999999997</v>
      </c>
      <c r="L81" s="64">
        <f t="shared" si="71"/>
        <v>229.21462799999998</v>
      </c>
      <c r="M81" s="65">
        <v>0</v>
      </c>
      <c r="N81" s="89">
        <f t="shared" si="72"/>
        <v>497.49462799999992</v>
      </c>
      <c r="Q81" s="119">
        <f t="shared" si="73"/>
        <v>5.8076806511668175E-3</v>
      </c>
      <c r="R81" s="172">
        <f t="shared" si="74"/>
        <v>273.64999999999998</v>
      </c>
      <c r="S81" s="172">
        <f t="shared" si="75"/>
        <v>502.86462799999993</v>
      </c>
      <c r="T81" s="119"/>
      <c r="U81" s="125" t="s">
        <v>287</v>
      </c>
      <c r="V81" s="152">
        <v>0</v>
      </c>
      <c r="W81" s="152">
        <v>36596</v>
      </c>
      <c r="X81" s="86">
        <v>216.9</v>
      </c>
      <c r="Y81" s="209">
        <f>C93/W81</f>
        <v>22.321319269865558</v>
      </c>
      <c r="Z81" s="209">
        <f>D93/X81</f>
        <v>17.292992162286769</v>
      </c>
      <c r="AA81" s="129" t="b">
        <f t="shared" si="78"/>
        <v>1</v>
      </c>
    </row>
    <row r="82" spans="1:30" ht="18.75" customHeight="1" x14ac:dyDescent="0.2">
      <c r="A82" s="60" t="s">
        <v>166</v>
      </c>
      <c r="B82" s="61">
        <v>0</v>
      </c>
      <c r="C82" s="73">
        <v>10708240</v>
      </c>
      <c r="D82" s="74">
        <v>77694.95</v>
      </c>
      <c r="E82" s="64">
        <f t="shared" si="69"/>
        <v>53134.286879999992</v>
      </c>
      <c r="F82" s="65">
        <v>229858.24</v>
      </c>
      <c r="G82" s="89">
        <f t="shared" si="70"/>
        <v>360687.47687999997</v>
      </c>
      <c r="H82" s="67"/>
      <c r="I82" s="78"/>
      <c r="J82" s="73">
        <v>10708990</v>
      </c>
      <c r="K82" s="74">
        <v>77704.28</v>
      </c>
      <c r="L82" s="64">
        <f t="shared" si="71"/>
        <v>53138.008379999992</v>
      </c>
      <c r="M82" s="65">
        <v>229858.24</v>
      </c>
      <c r="N82" s="89">
        <f t="shared" si="72"/>
        <v>360700.52837999997</v>
      </c>
      <c r="Q82" s="119">
        <f t="shared" si="73"/>
        <v>7.2556227727432329E-3</v>
      </c>
      <c r="R82" s="172">
        <f t="shared" si="74"/>
        <v>79248.850000000006</v>
      </c>
      <c r="S82" s="172">
        <f t="shared" si="75"/>
        <v>362241.37688</v>
      </c>
      <c r="T82" s="119"/>
      <c r="U82" s="125" t="s">
        <v>166</v>
      </c>
      <c r="V82" s="153">
        <v>0</v>
      </c>
      <c r="W82" s="152">
        <v>10238792</v>
      </c>
      <c r="X82" s="86">
        <v>72223.48</v>
      </c>
      <c r="Y82" s="160">
        <f>C82/W82</f>
        <v>1.0458499401101224</v>
      </c>
      <c r="Z82" s="160">
        <f>D82/X82</f>
        <v>1.0757574960386844</v>
      </c>
      <c r="AA82" s="129" t="b">
        <f t="shared" si="78"/>
        <v>1</v>
      </c>
    </row>
    <row r="83" spans="1:30" ht="18.75" customHeight="1" x14ac:dyDescent="0.2">
      <c r="A83" s="60" t="s">
        <v>163</v>
      </c>
      <c r="B83" s="61">
        <v>0</v>
      </c>
      <c r="C83" s="73">
        <v>832094</v>
      </c>
      <c r="D83" s="74">
        <v>3483.74</v>
      </c>
      <c r="E83" s="64">
        <f t="shared" si="69"/>
        <v>4128.8504279999997</v>
      </c>
      <c r="F83" s="65">
        <v>4866.78</v>
      </c>
      <c r="G83" s="89">
        <f t="shared" si="70"/>
        <v>12479.370427999998</v>
      </c>
      <c r="H83" s="67"/>
      <c r="I83" s="78"/>
      <c r="J83" s="73">
        <v>832094</v>
      </c>
      <c r="K83" s="74">
        <v>3460.58</v>
      </c>
      <c r="L83" s="64">
        <f t="shared" si="71"/>
        <v>4128.8504279999997</v>
      </c>
      <c r="M83" s="65">
        <v>4866.78</v>
      </c>
      <c r="N83" s="89">
        <f t="shared" si="72"/>
        <v>12456.210427999999</v>
      </c>
      <c r="Q83" s="119">
        <f t="shared" si="73"/>
        <v>4.1867144817772988E-3</v>
      </c>
      <c r="R83" s="172">
        <f t="shared" si="74"/>
        <v>3553.41</v>
      </c>
      <c r="S83" s="172">
        <f t="shared" si="75"/>
        <v>12549.040428</v>
      </c>
      <c r="T83" s="119"/>
      <c r="U83" s="59" t="s">
        <v>163</v>
      </c>
      <c r="V83" s="152">
        <v>0</v>
      </c>
      <c r="W83" s="152">
        <v>919294</v>
      </c>
      <c r="X83" s="86">
        <v>3810.37</v>
      </c>
      <c r="Y83" s="160">
        <f>C83/W83</f>
        <v>0.90514460009529052</v>
      </c>
      <c r="Z83" s="160">
        <f>D83/X83</f>
        <v>0.91427866585134776</v>
      </c>
      <c r="AA83" s="129" t="b">
        <f t="shared" si="78"/>
        <v>1</v>
      </c>
    </row>
    <row r="84" spans="1:30" ht="18.75" customHeight="1" x14ac:dyDescent="0.2">
      <c r="A84" s="44" t="s">
        <v>288</v>
      </c>
      <c r="B84" s="61">
        <v>0</v>
      </c>
      <c r="C84" s="73">
        <v>103098</v>
      </c>
      <c r="D84" s="74">
        <v>445.59</v>
      </c>
      <c r="E84" s="64">
        <f t="shared" si="69"/>
        <v>511.57227599999999</v>
      </c>
      <c r="F84" s="65">
        <v>5498.32</v>
      </c>
      <c r="G84" s="89">
        <f t="shared" si="70"/>
        <v>6455.4822759999997</v>
      </c>
      <c r="H84" s="67"/>
      <c r="I84" s="78"/>
      <c r="J84" s="73">
        <v>148694</v>
      </c>
      <c r="K84" s="74">
        <v>603.04999999999995</v>
      </c>
      <c r="L84" s="64">
        <f t="shared" si="71"/>
        <v>737.81962799999997</v>
      </c>
      <c r="M84" s="65">
        <v>5498.32</v>
      </c>
      <c r="N84" s="89">
        <f t="shared" si="72"/>
        <v>6839.1896280000001</v>
      </c>
      <c r="Q84" s="119">
        <f t="shared" si="73"/>
        <v>4.3220043065820869E-3</v>
      </c>
      <c r="R84" s="172">
        <f t="shared" si="74"/>
        <v>454.5</v>
      </c>
      <c r="S84" s="172">
        <f t="shared" si="75"/>
        <v>6464.3922759999996</v>
      </c>
      <c r="T84" s="119"/>
      <c r="U84" s="125" t="s">
        <v>288</v>
      </c>
      <c r="V84" s="152">
        <v>0</v>
      </c>
      <c r="W84" s="152">
        <v>85259</v>
      </c>
      <c r="X84" s="86">
        <v>379.13</v>
      </c>
      <c r="Y84" s="209">
        <f>C78/W84</f>
        <v>12.315673418642021</v>
      </c>
      <c r="Z84" s="209">
        <f>D78/X84</f>
        <v>13.032891092765015</v>
      </c>
      <c r="AA84" s="129" t="b">
        <f t="shared" si="78"/>
        <v>1</v>
      </c>
    </row>
    <row r="85" spans="1:30" ht="18.75" customHeight="1" x14ac:dyDescent="0.2">
      <c r="A85" s="60" t="s">
        <v>144</v>
      </c>
      <c r="B85" s="61">
        <v>0</v>
      </c>
      <c r="C85" s="73">
        <v>213828</v>
      </c>
      <c r="D85" s="74">
        <v>851.04</v>
      </c>
      <c r="E85" s="64">
        <f t="shared" si="69"/>
        <v>1061.0145359999999</v>
      </c>
      <c r="F85" s="65">
        <v>6593.76</v>
      </c>
      <c r="G85" s="89">
        <f t="shared" si="70"/>
        <v>8505.8145359999999</v>
      </c>
      <c r="H85" s="67"/>
      <c r="I85" s="78"/>
      <c r="J85" s="73">
        <v>213828</v>
      </c>
      <c r="K85" s="74">
        <v>851.04</v>
      </c>
      <c r="L85" s="64">
        <f t="shared" si="71"/>
        <v>1061.0145359999999</v>
      </c>
      <c r="M85" s="65">
        <v>6593.76</v>
      </c>
      <c r="N85" s="89">
        <f t="shared" si="72"/>
        <v>8505.8145359999999</v>
      </c>
      <c r="Q85" s="119">
        <f t="shared" si="73"/>
        <v>3.9800213255513778E-3</v>
      </c>
      <c r="R85" s="172">
        <f t="shared" si="74"/>
        <v>868.06</v>
      </c>
      <c r="S85" s="172">
        <f t="shared" si="75"/>
        <v>8522.8345360000003</v>
      </c>
      <c r="T85" s="119"/>
      <c r="U85" s="125" t="s">
        <v>144</v>
      </c>
      <c r="V85" s="153">
        <v>0</v>
      </c>
      <c r="W85" s="152">
        <v>357737</v>
      </c>
      <c r="X85" s="86">
        <v>1395.18</v>
      </c>
      <c r="Y85" s="160">
        <f>C84/W85</f>
        <v>0.28819495886642982</v>
      </c>
      <c r="Z85" s="160">
        <f>D84/X85</f>
        <v>0.3193781447555154</v>
      </c>
      <c r="AA85" s="129" t="b">
        <f t="shared" si="78"/>
        <v>1</v>
      </c>
    </row>
    <row r="86" spans="1:30" ht="18.75" customHeight="1" x14ac:dyDescent="0.2">
      <c r="A86" s="60" t="s">
        <v>146</v>
      </c>
      <c r="B86" s="61">
        <v>0</v>
      </c>
      <c r="C86" s="73">
        <v>337518</v>
      </c>
      <c r="D86" s="74">
        <v>1492.22</v>
      </c>
      <c r="E86" s="64">
        <f t="shared" si="69"/>
        <v>1674.7643159999998</v>
      </c>
      <c r="F86" s="65">
        <v>13224.68</v>
      </c>
      <c r="G86" s="89">
        <f t="shared" si="70"/>
        <v>16391.664316000002</v>
      </c>
      <c r="H86" s="67"/>
      <c r="I86" s="78"/>
      <c r="J86" s="73">
        <v>337518</v>
      </c>
      <c r="K86" s="74">
        <v>1492.22</v>
      </c>
      <c r="L86" s="64">
        <f t="shared" si="71"/>
        <v>1674.7643159999998</v>
      </c>
      <c r="M86" s="65">
        <v>13224.68</v>
      </c>
      <c r="N86" s="89">
        <f t="shared" si="72"/>
        <v>16391.664316000002</v>
      </c>
      <c r="Q86" s="119">
        <f t="shared" si="73"/>
        <v>4.4211567975633893E-3</v>
      </c>
      <c r="R86" s="172">
        <f t="shared" si="74"/>
        <v>1522.06</v>
      </c>
      <c r="S86" s="172">
        <f t="shared" si="75"/>
        <v>16421.504315999999</v>
      </c>
      <c r="T86" s="119"/>
      <c r="U86" s="59" t="s">
        <v>146</v>
      </c>
      <c r="V86" s="152">
        <v>0</v>
      </c>
      <c r="W86" s="152">
        <v>336879</v>
      </c>
      <c r="X86" s="86">
        <v>1469.56</v>
      </c>
      <c r="Y86" s="160">
        <f t="shared" ref="Y86:Z88" si="80">C86/W86</f>
        <v>1.0018968234885524</v>
      </c>
      <c r="Z86" s="160">
        <f t="shared" si="80"/>
        <v>1.015419581371295</v>
      </c>
      <c r="AA86" s="129" t="b">
        <f t="shared" si="78"/>
        <v>1</v>
      </c>
      <c r="AB86" s="105"/>
      <c r="AC86" s="105"/>
      <c r="AD86" s="105"/>
    </row>
    <row r="87" spans="1:30" ht="18.75" customHeight="1" x14ac:dyDescent="0.2">
      <c r="A87" s="120" t="s">
        <v>249</v>
      </c>
      <c r="B87" s="61">
        <v>0</v>
      </c>
      <c r="C87" s="73">
        <v>31001</v>
      </c>
      <c r="D87" s="74">
        <v>280.45</v>
      </c>
      <c r="E87" s="64">
        <f t="shared" si="69"/>
        <v>153.82696199999998</v>
      </c>
      <c r="F87" s="65">
        <v>0</v>
      </c>
      <c r="G87" s="89">
        <f t="shared" si="70"/>
        <v>434.27696199999997</v>
      </c>
      <c r="H87" s="67"/>
      <c r="I87" s="78"/>
      <c r="J87" s="73">
        <v>37736</v>
      </c>
      <c r="K87" s="74">
        <v>418.87</v>
      </c>
      <c r="L87" s="64">
        <f t="shared" si="71"/>
        <v>187.24603199999999</v>
      </c>
      <c r="M87" s="65">
        <v>0</v>
      </c>
      <c r="N87" s="89">
        <f t="shared" si="72"/>
        <v>606.11603200000002</v>
      </c>
      <c r="Q87" s="119">
        <f t="shared" si="73"/>
        <v>9.0464823715364021E-3</v>
      </c>
      <c r="R87" s="172">
        <f t="shared" si="74"/>
        <v>286.06</v>
      </c>
      <c r="S87" s="172">
        <f t="shared" si="75"/>
        <v>439.88696199999998</v>
      </c>
      <c r="T87" s="119"/>
      <c r="U87" s="127" t="s">
        <v>249</v>
      </c>
      <c r="V87" s="154">
        <v>0</v>
      </c>
      <c r="W87" s="155">
        <v>38735</v>
      </c>
      <c r="X87" s="86">
        <v>300.2</v>
      </c>
      <c r="Y87" s="160">
        <f t="shared" si="80"/>
        <v>0.80033561378598173</v>
      </c>
      <c r="Z87" s="160">
        <f t="shared" si="80"/>
        <v>0.93421052631578949</v>
      </c>
      <c r="AA87" s="129" t="b">
        <f t="shared" si="78"/>
        <v>1</v>
      </c>
    </row>
    <row r="88" spans="1:30" s="105" customFormat="1" ht="18.75" customHeight="1" x14ac:dyDescent="0.2">
      <c r="A88" s="60" t="s">
        <v>148</v>
      </c>
      <c r="B88" s="61">
        <v>0</v>
      </c>
      <c r="C88" s="75">
        <v>3817245</v>
      </c>
      <c r="D88" s="74">
        <v>20059.48</v>
      </c>
      <c r="E88" s="64">
        <f t="shared" si="69"/>
        <v>18941.169689999999</v>
      </c>
      <c r="F88" s="65">
        <v>60599.21</v>
      </c>
      <c r="G88" s="106">
        <f t="shared" si="70"/>
        <v>99599.859689999997</v>
      </c>
      <c r="H88" s="206"/>
      <c r="I88" s="207"/>
      <c r="J88" s="75">
        <v>3817245</v>
      </c>
      <c r="K88" s="74">
        <v>20059.46</v>
      </c>
      <c r="L88" s="64">
        <f t="shared" si="71"/>
        <v>18941.169689999999</v>
      </c>
      <c r="M88" s="65">
        <v>60599.21</v>
      </c>
      <c r="N88" s="106">
        <f t="shared" si="72"/>
        <v>99599.839689999993</v>
      </c>
      <c r="O88" s="122"/>
      <c r="Q88" s="121">
        <f t="shared" si="73"/>
        <v>5.2549626759613279E-3</v>
      </c>
      <c r="R88" s="172">
        <f t="shared" si="74"/>
        <v>20460.669999999998</v>
      </c>
      <c r="S88" s="172">
        <f t="shared" si="75"/>
        <v>100001.04968999999</v>
      </c>
      <c r="T88" s="121"/>
      <c r="U88" s="127" t="s">
        <v>148</v>
      </c>
      <c r="V88" s="154">
        <v>0</v>
      </c>
      <c r="W88" s="155">
        <v>3669934</v>
      </c>
      <c r="X88" s="86">
        <v>17397.29</v>
      </c>
      <c r="Y88" s="160">
        <f t="shared" si="80"/>
        <v>1.0401399589202422</v>
      </c>
      <c r="Z88" s="160">
        <f t="shared" si="80"/>
        <v>1.1530232582201021</v>
      </c>
      <c r="AA88" s="129" t="b">
        <f t="shared" si="78"/>
        <v>1</v>
      </c>
      <c r="AB88" s="59"/>
      <c r="AC88" s="59"/>
      <c r="AD88" s="59"/>
    </row>
    <row r="89" spans="1:30" s="105" customFormat="1" ht="18.75" customHeight="1" x14ac:dyDescent="0.2">
      <c r="A89" s="44" t="s">
        <v>293</v>
      </c>
      <c r="B89" s="61">
        <v>0</v>
      </c>
      <c r="C89" s="75">
        <v>1700183</v>
      </c>
      <c r="D89" s="74">
        <v>17724.009999999998</v>
      </c>
      <c r="E89" s="64">
        <f t="shared" si="69"/>
        <v>8436.3080460000001</v>
      </c>
      <c r="F89" s="65">
        <v>15521.44</v>
      </c>
      <c r="G89" s="106">
        <f t="shared" si="70"/>
        <v>41681.758046000003</v>
      </c>
      <c r="H89" s="206"/>
      <c r="I89" s="207"/>
      <c r="J89" s="75">
        <v>1694593</v>
      </c>
      <c r="K89" s="74">
        <v>17609.439999999999</v>
      </c>
      <c r="L89" s="64">
        <f t="shared" ref="L89" si="81">J89*24.81/5000</f>
        <v>8408.5704659999992</v>
      </c>
      <c r="M89" s="65">
        <v>15521.44</v>
      </c>
      <c r="N89" s="106">
        <f t="shared" ref="N89" si="82">SUM(K89:M89)</f>
        <v>41539.450466000002</v>
      </c>
      <c r="O89" s="122"/>
      <c r="Q89" s="121">
        <f t="shared" ref="Q89" si="83">D89/C89</f>
        <v>1.0424766039890999E-2</v>
      </c>
      <c r="R89" s="172">
        <f t="shared" ref="R89" si="84">ROUND(D89*1.02,2)</f>
        <v>18078.490000000002</v>
      </c>
      <c r="S89" s="172">
        <f t="shared" ref="S89" si="85">SUM(R89+E89+F89)</f>
        <v>42036.238046000006</v>
      </c>
      <c r="T89" s="121"/>
      <c r="U89" s="127" t="s">
        <v>293</v>
      </c>
      <c r="V89" s="154"/>
      <c r="W89" s="155"/>
      <c r="X89" s="86"/>
      <c r="Y89" s="160"/>
      <c r="Z89" s="160"/>
      <c r="AA89" s="129" t="b">
        <f t="shared" si="78"/>
        <v>1</v>
      </c>
      <c r="AB89" s="59"/>
      <c r="AC89" s="59"/>
      <c r="AD89" s="59"/>
    </row>
    <row r="90" spans="1:30" ht="18.75" customHeight="1" x14ac:dyDescent="0.2">
      <c r="A90" s="60" t="s">
        <v>94</v>
      </c>
      <c r="B90" s="61">
        <v>0</v>
      </c>
      <c r="C90" s="75">
        <v>3876047</v>
      </c>
      <c r="D90" s="74">
        <v>27542.38</v>
      </c>
      <c r="E90" s="64">
        <f t="shared" si="69"/>
        <v>19232.945213999999</v>
      </c>
      <c r="F90" s="65">
        <v>0</v>
      </c>
      <c r="G90" s="89">
        <f t="shared" si="70"/>
        <v>46775.325213999997</v>
      </c>
      <c r="H90" s="67"/>
      <c r="I90" s="78"/>
      <c r="J90" s="75">
        <v>3876047</v>
      </c>
      <c r="K90" s="74">
        <v>27542.38</v>
      </c>
      <c r="L90" s="64">
        <f t="shared" si="71"/>
        <v>19232.945213999999</v>
      </c>
      <c r="M90" s="65">
        <v>0</v>
      </c>
      <c r="N90" s="89">
        <f t="shared" si="72"/>
        <v>46775.325213999997</v>
      </c>
      <c r="Q90" s="119">
        <f t="shared" si="73"/>
        <v>7.1057910288497535E-3</v>
      </c>
      <c r="R90" s="172">
        <f t="shared" si="74"/>
        <v>28093.23</v>
      </c>
      <c r="S90" s="172">
        <f t="shared" si="75"/>
        <v>47326.175214000003</v>
      </c>
      <c r="T90" s="119"/>
      <c r="U90" s="125" t="s">
        <v>94</v>
      </c>
      <c r="V90" s="153">
        <v>0</v>
      </c>
      <c r="W90" s="152">
        <v>3816664</v>
      </c>
      <c r="X90" s="86">
        <v>23101.65</v>
      </c>
      <c r="Y90" s="160">
        <f t="shared" ref="Y90:Z93" si="86">C89/W90</f>
        <v>0.44546310600042338</v>
      </c>
      <c r="Z90" s="160">
        <f t="shared" si="86"/>
        <v>0.76721835886181278</v>
      </c>
      <c r="AA90" s="129" t="b">
        <f t="shared" si="78"/>
        <v>1</v>
      </c>
    </row>
    <row r="91" spans="1:30" ht="18.75" customHeight="1" x14ac:dyDescent="0.2">
      <c r="A91" s="60" t="s">
        <v>150</v>
      </c>
      <c r="B91" s="61">
        <v>0</v>
      </c>
      <c r="C91" s="73">
        <v>571243</v>
      </c>
      <c r="D91" s="74">
        <v>4246.04</v>
      </c>
      <c r="E91" s="64">
        <f t="shared" si="69"/>
        <v>2834.5077660000002</v>
      </c>
      <c r="F91" s="65">
        <v>10791.24</v>
      </c>
      <c r="G91" s="89">
        <f t="shared" si="70"/>
        <v>17871.787766000001</v>
      </c>
      <c r="H91" s="67"/>
      <c r="I91" s="78"/>
      <c r="J91" s="73">
        <v>571243</v>
      </c>
      <c r="K91" s="74">
        <v>4246.04</v>
      </c>
      <c r="L91" s="64">
        <f t="shared" si="71"/>
        <v>2834.5077660000002</v>
      </c>
      <c r="M91" s="65">
        <v>10791.24</v>
      </c>
      <c r="N91" s="89">
        <f t="shared" si="72"/>
        <v>17871.787766000001</v>
      </c>
      <c r="Q91" s="119">
        <f t="shared" si="73"/>
        <v>7.4329838615090254E-3</v>
      </c>
      <c r="R91" s="172">
        <f t="shared" si="74"/>
        <v>4330.96</v>
      </c>
      <c r="S91" s="172">
        <f t="shared" si="75"/>
        <v>17956.707766</v>
      </c>
      <c r="T91" s="119"/>
      <c r="U91" s="59" t="s">
        <v>150</v>
      </c>
      <c r="V91" s="152">
        <v>0</v>
      </c>
      <c r="W91" s="152">
        <v>491428</v>
      </c>
      <c r="X91" s="86">
        <v>2545.83</v>
      </c>
      <c r="Y91" s="209">
        <f t="shared" si="86"/>
        <v>7.8873141131559459</v>
      </c>
      <c r="Z91" s="209">
        <f t="shared" si="86"/>
        <v>10.818624967103068</v>
      </c>
      <c r="AA91" s="129" t="b">
        <f t="shared" si="78"/>
        <v>1</v>
      </c>
    </row>
    <row r="92" spans="1:30" ht="18.75" customHeight="1" x14ac:dyDescent="0.2">
      <c r="A92" s="44" t="s">
        <v>275</v>
      </c>
      <c r="B92" s="61">
        <v>0</v>
      </c>
      <c r="C92" s="73">
        <v>1464503</v>
      </c>
      <c r="D92" s="74">
        <v>8081.6</v>
      </c>
      <c r="E92" s="64">
        <f t="shared" si="69"/>
        <v>7266.8638860000001</v>
      </c>
      <c r="F92" s="65">
        <v>33668.160000000003</v>
      </c>
      <c r="G92" s="89">
        <f t="shared" si="70"/>
        <v>49016.623886000001</v>
      </c>
      <c r="H92" s="67"/>
      <c r="I92" s="78"/>
      <c r="J92" s="73">
        <v>1464503</v>
      </c>
      <c r="K92" s="74">
        <v>8081.6</v>
      </c>
      <c r="L92" s="64">
        <f t="shared" si="71"/>
        <v>7266.8638860000001</v>
      </c>
      <c r="M92" s="65">
        <v>33668.160000000003</v>
      </c>
      <c r="N92" s="89">
        <f t="shared" si="72"/>
        <v>49016.623886000001</v>
      </c>
      <c r="Q92" s="119">
        <f t="shared" si="73"/>
        <v>5.5183225981783584E-3</v>
      </c>
      <c r="R92" s="172">
        <f t="shared" si="74"/>
        <v>8243.23</v>
      </c>
      <c r="S92" s="172">
        <f t="shared" si="75"/>
        <v>49178.253886000006</v>
      </c>
      <c r="T92" s="119"/>
      <c r="U92" s="59" t="s">
        <v>275</v>
      </c>
      <c r="V92" s="152">
        <v>0</v>
      </c>
      <c r="W92" s="152">
        <v>1480284</v>
      </c>
      <c r="X92" s="86">
        <v>8057.89</v>
      </c>
      <c r="Y92" s="160">
        <f t="shared" si="86"/>
        <v>0.38590094873686398</v>
      </c>
      <c r="Z92" s="160">
        <f t="shared" si="86"/>
        <v>0.52694191655631928</v>
      </c>
      <c r="AA92" s="129" t="b">
        <f t="shared" si="78"/>
        <v>1</v>
      </c>
    </row>
    <row r="93" spans="1:30" ht="18.75" customHeight="1" x14ac:dyDescent="0.2">
      <c r="A93" s="60" t="s">
        <v>152</v>
      </c>
      <c r="B93" s="61">
        <v>0</v>
      </c>
      <c r="C93" s="73">
        <v>816871</v>
      </c>
      <c r="D93" s="74">
        <v>3750.85</v>
      </c>
      <c r="E93" s="64">
        <f t="shared" si="69"/>
        <v>4053.3139019999994</v>
      </c>
      <c r="F93" s="65">
        <v>22947.32</v>
      </c>
      <c r="G93" s="89">
        <f t="shared" si="70"/>
        <v>30751.483902</v>
      </c>
      <c r="H93" s="67"/>
      <c r="I93" s="78"/>
      <c r="J93" s="73">
        <v>861692</v>
      </c>
      <c r="K93" s="74">
        <v>4249.6000000000004</v>
      </c>
      <c r="L93" s="64">
        <f t="shared" si="71"/>
        <v>4275.7157040000002</v>
      </c>
      <c r="M93" s="65">
        <v>22947.32</v>
      </c>
      <c r="N93" s="89">
        <f t="shared" si="72"/>
        <v>31472.635704</v>
      </c>
      <c r="Q93" s="119">
        <f t="shared" si="73"/>
        <v>4.5917286817624813E-3</v>
      </c>
      <c r="R93" s="172">
        <f t="shared" si="74"/>
        <v>3825.87</v>
      </c>
      <c r="S93" s="172">
        <f t="shared" si="75"/>
        <v>30826.503901999997</v>
      </c>
      <c r="T93" s="119"/>
      <c r="U93" s="59" t="s">
        <v>152</v>
      </c>
      <c r="V93" s="152">
        <v>0</v>
      </c>
      <c r="W93" s="152">
        <v>823075</v>
      </c>
      <c r="X93" s="86">
        <v>5845.5</v>
      </c>
      <c r="Y93" s="160">
        <f t="shared" si="86"/>
        <v>1.7793068675394101</v>
      </c>
      <c r="Z93" s="160">
        <f t="shared" si="86"/>
        <v>1.3825335728338037</v>
      </c>
      <c r="AA93" s="129" t="b">
        <f t="shared" si="78"/>
        <v>1</v>
      </c>
    </row>
    <row r="94" spans="1:30" ht="18.75" customHeight="1" x14ac:dyDescent="0.2">
      <c r="A94" s="207"/>
      <c r="B94" s="79"/>
      <c r="C94" s="80"/>
      <c r="D94" s="92"/>
      <c r="E94" s="208"/>
      <c r="F94" s="93"/>
      <c r="G94" s="89"/>
      <c r="H94" s="67"/>
      <c r="I94" s="78"/>
      <c r="J94" s="80"/>
      <c r="K94" s="92"/>
      <c r="L94" s="92"/>
      <c r="M94" s="93"/>
      <c r="N94" s="89"/>
      <c r="Q94" s="119"/>
      <c r="R94" s="119"/>
      <c r="S94" s="119"/>
      <c r="T94" s="119"/>
      <c r="U94" s="178"/>
      <c r="V94" s="179"/>
      <c r="W94" s="180"/>
      <c r="X94" s="163"/>
      <c r="Y94" s="160"/>
      <c r="Z94" s="160"/>
      <c r="AA94" s="129"/>
    </row>
    <row r="95" spans="1:30" s="16" customFormat="1" ht="18.75" customHeight="1" x14ac:dyDescent="0.2">
      <c r="A95" s="13" t="s">
        <v>294</v>
      </c>
      <c r="B95" s="173"/>
      <c r="C95" s="173">
        <f>SUM(C76:C94)</f>
        <v>26934823</v>
      </c>
      <c r="D95" s="103">
        <f>SUM(D76:D94)</f>
        <v>177465.79</v>
      </c>
      <c r="E95" s="103">
        <f>SUM(E76:E94)</f>
        <v>133650.59172600001</v>
      </c>
      <c r="F95" s="103">
        <f>SUM(F76:F94)</f>
        <v>478745.87000000005</v>
      </c>
      <c r="G95" s="103">
        <f>SUM(G76:G94)</f>
        <v>789862.25172599999</v>
      </c>
      <c r="H95" s="14"/>
      <c r="I95" s="93"/>
      <c r="J95" s="173">
        <f>SUM(J76:J94)</f>
        <v>27262684</v>
      </c>
      <c r="K95" s="103">
        <f>SUM(K76:K94)</f>
        <v>178807.48</v>
      </c>
      <c r="L95" s="103">
        <f>SUM(L76:L94)</f>
        <v>135277.438008</v>
      </c>
      <c r="M95" s="103">
        <f>SUM(M76:M94)</f>
        <v>478745.87000000005</v>
      </c>
      <c r="N95" s="103">
        <f>SUM(N76:N94)</f>
        <v>792830.78800800012</v>
      </c>
      <c r="O95" s="177"/>
      <c r="Q95" s="174">
        <f>D95/C95</f>
        <v>6.5887119436426221E-3</v>
      </c>
      <c r="R95" s="103">
        <f>SUM(R76:R94)</f>
        <v>181015.1</v>
      </c>
      <c r="S95" s="103">
        <f>SUM(S76:S94)</f>
        <v>793411.56172599993</v>
      </c>
      <c r="T95" s="174"/>
      <c r="U95" s="59" t="s">
        <v>269</v>
      </c>
      <c r="V95" s="152"/>
      <c r="W95" s="152">
        <v>25040347</v>
      </c>
      <c r="X95" s="59">
        <v>150049.43999999997</v>
      </c>
      <c r="Y95" s="160">
        <f t="shared" ref="Y95" si="87">C95/W95</f>
        <v>1.0756569387796424</v>
      </c>
      <c r="Z95" s="160">
        <f t="shared" ref="Z95" si="88">D95/X95</f>
        <v>1.1827154436564378</v>
      </c>
      <c r="AA95" s="129"/>
    </row>
    <row r="96" spans="1:30" ht="18.75" customHeight="1" x14ac:dyDescent="0.2">
      <c r="C96" s="84">
        <f>AVERAGE(C77:C93)</f>
        <v>1584401.3529411764</v>
      </c>
      <c r="Q96" s="119"/>
      <c r="R96" s="119"/>
      <c r="S96" s="119"/>
      <c r="T96" s="119"/>
      <c r="U96" s="59" t="str">
        <f>'Black 12-13'!A97</f>
        <v>GRAND TOTALS</v>
      </c>
      <c r="V96" s="152">
        <f>'Black 12-13'!B97</f>
        <v>0</v>
      </c>
      <c r="W96" s="170">
        <f>'Black 12-13'!C97</f>
        <v>325638950</v>
      </c>
      <c r="X96" s="169">
        <f>'Black 12-13'!D97</f>
        <v>1403035.7799999996</v>
      </c>
    </row>
    <row r="97" spans="1:30" s="90" customFormat="1" ht="18.75" customHeight="1" x14ac:dyDescent="0.2">
      <c r="A97" s="211" t="s">
        <v>155</v>
      </c>
      <c r="B97" s="100"/>
      <c r="C97" s="100">
        <f>SUM(C72+C95)</f>
        <v>321508547</v>
      </c>
      <c r="D97" s="101">
        <f t="shared" ref="D97:I97" si="89">SUM(D72,D95)</f>
        <v>1351897.2199999995</v>
      </c>
      <c r="E97" s="101">
        <f t="shared" si="89"/>
        <v>1595325.4102139999</v>
      </c>
      <c r="F97" s="101">
        <f t="shared" si="89"/>
        <v>3206901.3899999997</v>
      </c>
      <c r="G97" s="101">
        <f t="shared" si="89"/>
        <v>6154124.0202139998</v>
      </c>
      <c r="H97" s="97">
        <f t="shared" si="89"/>
        <v>2578.2355453638384</v>
      </c>
      <c r="I97" s="101">
        <f t="shared" si="89"/>
        <v>46.950319187844627</v>
      </c>
      <c r="J97" s="100">
        <f>SUM(J72+J95)</f>
        <v>321036495</v>
      </c>
      <c r="K97" s="101">
        <f t="shared" ref="K97:P97" si="90">SUM(K72,K95)</f>
        <v>1343027.2599999998</v>
      </c>
      <c r="L97" s="101">
        <f t="shared" si="90"/>
        <v>1592983.0881899998</v>
      </c>
      <c r="M97" s="101">
        <f t="shared" si="90"/>
        <v>3208969.1199999996</v>
      </c>
      <c r="N97" s="101">
        <f t="shared" si="90"/>
        <v>6144979.4681899985</v>
      </c>
      <c r="O97" s="97">
        <f t="shared" si="90"/>
        <v>1.8210252074241356E-2</v>
      </c>
      <c r="P97" s="101">
        <f t="shared" si="90"/>
        <v>1058.9502789648</v>
      </c>
      <c r="Q97" s="119">
        <f>D97/C97</f>
        <v>4.2048562397938348E-3</v>
      </c>
      <c r="R97" s="119"/>
      <c r="S97" s="119"/>
      <c r="T97" s="119"/>
      <c r="U97" s="59" t="str">
        <f>'Black 12-13'!A98</f>
        <v>87 clients</v>
      </c>
      <c r="V97" s="152"/>
      <c r="W97" s="152"/>
      <c r="X97" s="59"/>
      <c r="Y97" s="59"/>
      <c r="Z97" s="59"/>
      <c r="AB97" s="59"/>
      <c r="AC97" s="59"/>
      <c r="AD97" s="59"/>
    </row>
    <row r="98" spans="1:30" ht="18.75" customHeight="1" x14ac:dyDescent="0.2">
      <c r="A98" s="157" t="s">
        <v>295</v>
      </c>
      <c r="AB98" s="90"/>
      <c r="AC98" s="90"/>
      <c r="AD98" s="90"/>
    </row>
  </sheetData>
  <autoFilter ref="A1:S70"/>
  <sortState ref="A2:AO70">
    <sortCondition ref="A2"/>
  </sortState>
  <pageMargins left="0.2" right="0.2" top="0.5" bottom="0.5" header="0.3" footer="0.3"/>
  <pageSetup scale="44" fitToHeight="0" orientation="portrait" r:id="rId1"/>
  <headerFooter alignWithMargins="0"/>
  <rowBreaks count="1" manualBreakCount="1">
    <brk id="51" max="28" man="1"/>
  </rowBreaks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C96"/>
  <sheetViews>
    <sheetView view="pageBreakPreview" zoomScaleNormal="115" zoomScaleSheetLayoutView="100" workbookViewId="0">
      <pane xSplit="1" ySplit="1" topLeftCell="B59" activePane="bottomRight" state="frozen"/>
      <selection pane="topRight" activeCell="B1" sqref="B1"/>
      <selection pane="bottomLeft" activeCell="A2" sqref="A2"/>
      <selection pane="bottomRight" activeCell="B2" sqref="B2"/>
    </sheetView>
  </sheetViews>
  <sheetFormatPr defaultColWidth="12.28515625" defaultRowHeight="18.75" customHeight="1" x14ac:dyDescent="0.2"/>
  <cols>
    <col min="1" max="1" width="22.7109375" style="78" bestFit="1" customWidth="1"/>
    <col min="2" max="2" width="12.140625" style="80" customWidth="1"/>
    <col min="3" max="3" width="16.5703125" style="80" customWidth="1"/>
    <col min="4" max="4" width="16.5703125" style="77" customWidth="1"/>
    <col min="5" max="5" width="13.42578125" style="77" hidden="1" customWidth="1"/>
    <col min="6" max="6" width="16.140625" style="66" hidden="1" customWidth="1"/>
    <col min="7" max="7" width="13.42578125" style="220" hidden="1" customWidth="1"/>
    <col min="8" max="8" width="14.85546875" style="67" hidden="1" customWidth="1"/>
    <col min="9" max="10" width="12.42578125" style="78" hidden="1" customWidth="1"/>
    <col min="11" max="11" width="16.5703125" style="80" customWidth="1"/>
    <col min="12" max="12" width="16.5703125" style="77" customWidth="1"/>
    <col min="13" max="13" width="13.42578125" style="77" customWidth="1"/>
    <col min="14" max="14" width="16.140625" style="108" customWidth="1"/>
    <col min="15" max="15" width="13.42578125" style="220" customWidth="1"/>
    <col min="16" max="16" width="14.85546875" style="67" customWidth="1"/>
    <col min="17" max="17" width="12.42578125" style="78" customWidth="1"/>
    <col min="18" max="18" width="11.42578125" style="78" customWidth="1"/>
    <col min="19" max="19" width="19" style="78" customWidth="1"/>
    <col min="20" max="20" width="17.28515625" style="78" customWidth="1"/>
    <col min="21" max="21" width="17.7109375" style="78" customWidth="1"/>
    <col min="22" max="22" width="13.28515625" style="78" customWidth="1"/>
    <col min="23" max="23" width="14.42578125" style="78" customWidth="1"/>
    <col min="24" max="24" width="23.7109375" style="78" customWidth="1"/>
    <col min="25" max="25" width="18.42578125" style="78" bestFit="1" customWidth="1"/>
    <col min="26" max="26" width="13.5703125" style="78" bestFit="1" customWidth="1"/>
    <col min="27" max="16384" width="12.28515625" style="78"/>
  </cols>
  <sheetData>
    <row r="1" spans="1:29" s="220" customFormat="1" ht="18.75" customHeight="1" x14ac:dyDescent="0.2">
      <c r="A1" s="215" t="s">
        <v>0</v>
      </c>
      <c r="B1" s="216" t="s">
        <v>66</v>
      </c>
      <c r="C1" s="216" t="s">
        <v>67</v>
      </c>
      <c r="D1" s="217" t="s">
        <v>68</v>
      </c>
      <c r="E1" s="217" t="s">
        <v>60</v>
      </c>
      <c r="F1" s="218" t="s">
        <v>69</v>
      </c>
      <c r="G1" s="218" t="s">
        <v>61</v>
      </c>
      <c r="H1" s="219" t="s">
        <v>62</v>
      </c>
      <c r="I1" s="218" t="s">
        <v>63</v>
      </c>
      <c r="J1" s="218" t="s">
        <v>296</v>
      </c>
      <c r="K1" s="216" t="s">
        <v>278</v>
      </c>
      <c r="L1" s="217" t="s">
        <v>279</v>
      </c>
      <c r="M1" s="217" t="s">
        <v>60</v>
      </c>
      <c r="N1" s="217" t="s">
        <v>69</v>
      </c>
      <c r="O1" s="218" t="s">
        <v>61</v>
      </c>
      <c r="P1" s="219" t="s">
        <v>62</v>
      </c>
      <c r="Q1" s="218" t="s">
        <v>63</v>
      </c>
      <c r="R1" s="220" t="s">
        <v>298</v>
      </c>
      <c r="S1" s="220" t="s">
        <v>299</v>
      </c>
      <c r="T1" s="220" t="s">
        <v>300</v>
      </c>
      <c r="U1" s="220" t="s">
        <v>301</v>
      </c>
      <c r="V1" s="220" t="s">
        <v>302</v>
      </c>
      <c r="W1" s="220" t="s">
        <v>303</v>
      </c>
      <c r="X1" s="220" t="s">
        <v>304</v>
      </c>
      <c r="Y1" s="220" t="s">
        <v>305</v>
      </c>
    </row>
    <row r="2" spans="1:29" ht="14.45" customHeight="1" x14ac:dyDescent="0.25">
      <c r="A2" s="214" t="s">
        <v>282</v>
      </c>
      <c r="B2" s="183">
        <v>634</v>
      </c>
      <c r="C2" s="73">
        <v>1163735</v>
      </c>
      <c r="D2" s="64">
        <v>4798.4799999999996</v>
      </c>
      <c r="E2" s="64">
        <f t="shared" ref="E2:E64" si="0">C2*24.81/5000</f>
        <v>5774.4530699999996</v>
      </c>
      <c r="F2" s="65">
        <v>0</v>
      </c>
      <c r="G2" s="106">
        <f t="shared" ref="G2:G64" si="1">SUM(D2:F2)</f>
        <v>10572.933069999999</v>
      </c>
      <c r="H2" s="206">
        <f>C2/B2</f>
        <v>1835.5441640378549</v>
      </c>
      <c r="I2" s="108">
        <f>G2/B2</f>
        <v>16.676550583596214</v>
      </c>
      <c r="J2" s="221">
        <f>ROUND(D2/C2,5)</f>
        <v>4.1200000000000004E-3</v>
      </c>
      <c r="K2" s="73"/>
      <c r="L2" s="64"/>
      <c r="M2" s="64">
        <f t="shared" ref="M2:M65" si="2">K2*24.81/5000</f>
        <v>0</v>
      </c>
      <c r="N2" s="65">
        <v>0</v>
      </c>
      <c r="O2" s="106">
        <f t="shared" ref="O2:O32" si="3">SUM(L2:N2)</f>
        <v>0</v>
      </c>
      <c r="P2" s="67">
        <f t="shared" ref="P2:P32" si="4">K2/B2</f>
        <v>0</v>
      </c>
      <c r="Q2" s="66">
        <f t="shared" ref="Q2:Q32" si="5">O2/B2</f>
        <v>0</v>
      </c>
      <c r="R2" s="222"/>
      <c r="S2" s="233">
        <f>C2</f>
        <v>1163735</v>
      </c>
      <c r="T2" s="234">
        <f>U2/S2</f>
        <v>4.1233442321490709E-3</v>
      </c>
      <c r="U2" s="235">
        <f>D2</f>
        <v>4798.4799999999996</v>
      </c>
      <c r="V2" s="236">
        <v>1.222E-2</v>
      </c>
      <c r="W2" s="235">
        <f>S2*V2</f>
        <v>14220.841700000001</v>
      </c>
      <c r="X2" s="235">
        <f>W2-U2</f>
        <v>9422.3617000000013</v>
      </c>
      <c r="Y2" s="207">
        <v>23</v>
      </c>
      <c r="Z2" s="207"/>
      <c r="AA2" s="207"/>
      <c r="AB2" s="207"/>
      <c r="AC2" s="207"/>
    </row>
    <row r="3" spans="1:29" ht="18.75" customHeight="1" x14ac:dyDescent="0.2">
      <c r="A3" s="60" t="s">
        <v>211</v>
      </c>
      <c r="B3" s="183">
        <v>1522</v>
      </c>
      <c r="C3" s="73">
        <v>3229053</v>
      </c>
      <c r="D3" s="64">
        <v>18475</v>
      </c>
      <c r="E3" s="64">
        <f t="shared" si="0"/>
        <v>16022.560985999999</v>
      </c>
      <c r="F3" s="65">
        <v>63774.65</v>
      </c>
      <c r="G3" s="106">
        <f t="shared" si="1"/>
        <v>98272.210985999991</v>
      </c>
      <c r="H3" s="206">
        <f t="shared" ref="H3:H66" si="6">C3/B3</f>
        <v>2121.5854139290409</v>
      </c>
      <c r="I3" s="108">
        <f t="shared" ref="I3:I66" si="7">G3/B3</f>
        <v>64.567812737187907</v>
      </c>
      <c r="J3" s="221">
        <f t="shared" ref="J3:J66" si="8">ROUND(D3/C3,5)</f>
        <v>5.7200000000000003E-3</v>
      </c>
      <c r="K3" s="73">
        <f>C3</f>
        <v>3229053</v>
      </c>
      <c r="L3" s="64">
        <v>18665.55</v>
      </c>
      <c r="M3" s="64">
        <f t="shared" si="2"/>
        <v>16022.560985999999</v>
      </c>
      <c r="N3" s="65">
        <v>63774.65</v>
      </c>
      <c r="O3" s="89">
        <f t="shared" si="3"/>
        <v>98462.760986000008</v>
      </c>
      <c r="P3" s="67">
        <f t="shared" si="4"/>
        <v>2121.5854139290409</v>
      </c>
      <c r="Q3" s="66">
        <f t="shared" si="5"/>
        <v>64.693009846254938</v>
      </c>
      <c r="R3" s="222">
        <f t="shared" ref="R3:R66" si="9">ROUND(L3/K3,5)</f>
        <v>5.7800000000000004E-3</v>
      </c>
      <c r="S3" s="233">
        <f t="shared" ref="S3:S66" si="10">C3</f>
        <v>3229053</v>
      </c>
      <c r="T3" s="234">
        <f t="shared" ref="T3:T66" si="11">U3/S3</f>
        <v>5.7214917190891567E-3</v>
      </c>
      <c r="U3" s="235">
        <f t="shared" ref="U3:U66" si="12">D3</f>
        <v>18475</v>
      </c>
      <c r="V3" s="236">
        <v>1.4500000000000001E-2</v>
      </c>
      <c r="W3" s="235">
        <f t="shared" ref="W3:W66" si="13">S3*V3</f>
        <v>46821.268500000006</v>
      </c>
      <c r="X3" s="235">
        <f t="shared" ref="X3:X66" si="14">W3-U3</f>
        <v>28346.268500000006</v>
      </c>
      <c r="Y3" s="220">
        <v>83</v>
      </c>
      <c r="Z3" s="220">
        <v>28351.09</v>
      </c>
      <c r="AA3" s="220"/>
      <c r="AB3" s="89">
        <f>X3-Z3</f>
        <v>-4.8214999999945576</v>
      </c>
      <c r="AC3" s="220"/>
    </row>
    <row r="4" spans="1:29" ht="14.45" customHeight="1" x14ac:dyDescent="0.25">
      <c r="A4" s="214" t="s">
        <v>297</v>
      </c>
      <c r="B4" s="183">
        <v>3872</v>
      </c>
      <c r="C4" s="73">
        <v>543826</v>
      </c>
      <c r="D4" s="64">
        <v>3341.61</v>
      </c>
      <c r="E4" s="64">
        <f t="shared" si="0"/>
        <v>2698.4646119999998</v>
      </c>
      <c r="F4" s="65">
        <v>0</v>
      </c>
      <c r="G4" s="106">
        <f t="shared" si="1"/>
        <v>6040.0746120000003</v>
      </c>
      <c r="H4" s="206">
        <f t="shared" si="6"/>
        <v>140.45092975206612</v>
      </c>
      <c r="I4" s="108">
        <f t="shared" si="7"/>
        <v>1.5599366250000002</v>
      </c>
      <c r="J4" s="221">
        <f t="shared" si="8"/>
        <v>6.1399999999999996E-3</v>
      </c>
      <c r="K4" s="73"/>
      <c r="L4" s="64"/>
      <c r="M4" s="64">
        <f t="shared" si="2"/>
        <v>0</v>
      </c>
      <c r="N4" s="65"/>
      <c r="O4" s="89"/>
      <c r="Q4" s="66"/>
      <c r="R4" s="222"/>
      <c r="S4" s="233">
        <f t="shared" si="10"/>
        <v>543826</v>
      </c>
      <c r="T4" s="234">
        <f t="shared" si="11"/>
        <v>6.144630819416505E-3</v>
      </c>
      <c r="U4" s="235">
        <f t="shared" si="12"/>
        <v>3341.61</v>
      </c>
      <c r="V4" s="236">
        <v>1.141E-2</v>
      </c>
      <c r="W4" s="235">
        <f t="shared" si="13"/>
        <v>6205.0546599999998</v>
      </c>
      <c r="X4" s="235">
        <f t="shared" si="14"/>
        <v>2863.4446599999997</v>
      </c>
      <c r="Y4" s="220">
        <v>178</v>
      </c>
      <c r="Z4" s="220"/>
      <c r="AA4" s="220"/>
      <c r="AB4" s="220"/>
      <c r="AC4" s="220"/>
    </row>
    <row r="5" spans="1:29" ht="18.75" customHeight="1" x14ac:dyDescent="0.2">
      <c r="A5" s="60" t="s">
        <v>123</v>
      </c>
      <c r="B5" s="183">
        <v>2479</v>
      </c>
      <c r="C5" s="73">
        <v>5668877</v>
      </c>
      <c r="D5" s="64">
        <v>19851.53</v>
      </c>
      <c r="E5" s="64">
        <f t="shared" si="0"/>
        <v>28128.967674</v>
      </c>
      <c r="F5" s="65">
        <v>49916.19</v>
      </c>
      <c r="G5" s="106">
        <f t="shared" si="1"/>
        <v>97896.687674000001</v>
      </c>
      <c r="H5" s="206">
        <f t="shared" si="6"/>
        <v>2286.7595804759985</v>
      </c>
      <c r="I5" s="108">
        <f t="shared" si="7"/>
        <v>39.490394382412262</v>
      </c>
      <c r="J5" s="221">
        <f t="shared" si="8"/>
        <v>3.5000000000000001E-3</v>
      </c>
      <c r="K5" s="73">
        <f>C5</f>
        <v>5668877</v>
      </c>
      <c r="L5" s="64">
        <v>20078.25</v>
      </c>
      <c r="M5" s="64">
        <f t="shared" si="2"/>
        <v>28128.967674</v>
      </c>
      <c r="N5" s="65">
        <v>49916.19</v>
      </c>
      <c r="O5" s="89">
        <f t="shared" si="3"/>
        <v>98123.407674000002</v>
      </c>
      <c r="P5" s="67">
        <f t="shared" si="4"/>
        <v>2286.7595804759985</v>
      </c>
      <c r="Q5" s="66">
        <f t="shared" si="5"/>
        <v>39.581850614764015</v>
      </c>
      <c r="R5" s="222">
        <f t="shared" si="9"/>
        <v>3.5400000000000002E-3</v>
      </c>
      <c r="S5" s="233">
        <f t="shared" si="10"/>
        <v>5668877</v>
      </c>
      <c r="T5" s="234">
        <f t="shared" si="11"/>
        <v>3.5018452508318665E-3</v>
      </c>
      <c r="U5" s="235">
        <f t="shared" si="12"/>
        <v>19851.53</v>
      </c>
      <c r="V5" s="236">
        <v>1.5140000000000001E-2</v>
      </c>
      <c r="W5" s="235">
        <f t="shared" si="13"/>
        <v>85826.797780000008</v>
      </c>
      <c r="X5" s="235">
        <f t="shared" si="14"/>
        <v>65975.267780000009</v>
      </c>
      <c r="Y5" s="220">
        <v>37</v>
      </c>
      <c r="Z5" s="220">
        <v>65985.73</v>
      </c>
      <c r="AA5" s="220"/>
      <c r="AB5" s="89">
        <f>X5-Z5</f>
        <v>-10.462219999986701</v>
      </c>
      <c r="AC5" s="220"/>
    </row>
    <row r="6" spans="1:29" ht="14.45" customHeight="1" x14ac:dyDescent="0.25">
      <c r="A6" s="214" t="s">
        <v>2</v>
      </c>
      <c r="B6" s="183">
        <v>2464</v>
      </c>
      <c r="C6" s="73">
        <v>6232027</v>
      </c>
      <c r="D6" s="64">
        <v>25827.01</v>
      </c>
      <c r="E6" s="64">
        <f t="shared" si="0"/>
        <v>30923.317974000001</v>
      </c>
      <c r="F6" s="65">
        <v>77883.77</v>
      </c>
      <c r="G6" s="106">
        <f t="shared" si="1"/>
        <v>134634.097974</v>
      </c>
      <c r="H6" s="206">
        <f t="shared" si="6"/>
        <v>2529.2317370129872</v>
      </c>
      <c r="I6" s="108">
        <f t="shared" si="7"/>
        <v>54.640461840097402</v>
      </c>
      <c r="J6" s="221">
        <f t="shared" si="8"/>
        <v>4.1399999999999996E-3</v>
      </c>
      <c r="K6" s="73"/>
      <c r="L6" s="64"/>
      <c r="M6" s="64">
        <f t="shared" si="2"/>
        <v>0</v>
      </c>
      <c r="N6" s="65">
        <v>77883.77</v>
      </c>
      <c r="O6" s="89">
        <f t="shared" si="3"/>
        <v>77883.77</v>
      </c>
      <c r="P6" s="67">
        <f t="shared" si="4"/>
        <v>0</v>
      </c>
      <c r="Q6" s="66">
        <f t="shared" si="5"/>
        <v>31.608672889610393</v>
      </c>
      <c r="R6" s="222"/>
      <c r="S6" s="233">
        <f t="shared" si="10"/>
        <v>6232027</v>
      </c>
      <c r="T6" s="234">
        <f t="shared" si="11"/>
        <v>4.1442391055109351E-3</v>
      </c>
      <c r="U6" s="235">
        <f t="shared" si="12"/>
        <v>25827.01</v>
      </c>
      <c r="V6" s="236">
        <v>1.4659999999999999E-2</v>
      </c>
      <c r="W6" s="235">
        <f t="shared" si="13"/>
        <v>91361.515820000001</v>
      </c>
      <c r="X6" s="235">
        <f t="shared" si="14"/>
        <v>65534.505820000006</v>
      </c>
      <c r="Y6" s="220">
        <v>53</v>
      </c>
      <c r="Z6" s="220"/>
      <c r="AA6" s="220"/>
      <c r="AB6" s="220"/>
      <c r="AC6" s="220"/>
    </row>
    <row r="7" spans="1:29" ht="14.45" customHeight="1" x14ac:dyDescent="0.25">
      <c r="A7" s="214" t="s">
        <v>72</v>
      </c>
      <c r="B7" s="183">
        <v>1649</v>
      </c>
      <c r="C7" s="73">
        <v>4101617</v>
      </c>
      <c r="D7" s="64">
        <v>17982.11</v>
      </c>
      <c r="E7" s="64">
        <f t="shared" si="0"/>
        <v>20352.223554</v>
      </c>
      <c r="F7" s="65">
        <v>38771.53</v>
      </c>
      <c r="G7" s="106">
        <f t="shared" si="1"/>
        <v>77105.863553999996</v>
      </c>
      <c r="H7" s="206">
        <f t="shared" si="6"/>
        <v>2487.335961188599</v>
      </c>
      <c r="I7" s="108">
        <f t="shared" si="7"/>
        <v>46.759165284414792</v>
      </c>
      <c r="J7" s="221">
        <f t="shared" si="8"/>
        <v>4.3800000000000002E-3</v>
      </c>
      <c r="K7" s="73"/>
      <c r="L7" s="64"/>
      <c r="M7" s="64">
        <f t="shared" si="2"/>
        <v>0</v>
      </c>
      <c r="N7" s="65">
        <v>38771.53</v>
      </c>
      <c r="O7" s="89">
        <f t="shared" si="3"/>
        <v>38771.53</v>
      </c>
      <c r="P7" s="67">
        <f t="shared" si="4"/>
        <v>0</v>
      </c>
      <c r="Q7" s="66">
        <f t="shared" si="5"/>
        <v>23.512146755609461</v>
      </c>
      <c r="R7" s="222"/>
      <c r="S7" s="233">
        <f t="shared" si="10"/>
        <v>4101617</v>
      </c>
      <c r="T7" s="234">
        <f t="shared" si="11"/>
        <v>4.3841514212565437E-3</v>
      </c>
      <c r="U7" s="235">
        <f t="shared" si="12"/>
        <v>17982.11</v>
      </c>
      <c r="V7" s="236">
        <v>1.312E-2</v>
      </c>
      <c r="W7" s="235">
        <f t="shared" si="13"/>
        <v>53813.215039999995</v>
      </c>
      <c r="X7" s="235">
        <f t="shared" si="14"/>
        <v>35831.105039999995</v>
      </c>
      <c r="Y7" s="220">
        <v>96</v>
      </c>
      <c r="Z7" s="220"/>
      <c r="AA7" s="220"/>
      <c r="AB7" s="220"/>
      <c r="AC7" s="220"/>
    </row>
    <row r="8" spans="1:29" ht="14.45" customHeight="1" x14ac:dyDescent="0.25">
      <c r="A8" s="214" t="s">
        <v>197</v>
      </c>
      <c r="B8" s="183">
        <v>33</v>
      </c>
      <c r="C8" s="73">
        <v>67653</v>
      </c>
      <c r="D8" s="64">
        <v>368.71</v>
      </c>
      <c r="E8" s="64">
        <f t="shared" si="0"/>
        <v>335.694186</v>
      </c>
      <c r="F8" s="65">
        <v>1291.83</v>
      </c>
      <c r="G8" s="106">
        <f t="shared" si="1"/>
        <v>1996.2341859999999</v>
      </c>
      <c r="H8" s="206">
        <f t="shared" si="6"/>
        <v>2050.090909090909</v>
      </c>
      <c r="I8" s="108">
        <f t="shared" si="7"/>
        <v>60.491945030303029</v>
      </c>
      <c r="J8" s="221">
        <f t="shared" si="8"/>
        <v>5.45E-3</v>
      </c>
      <c r="K8" s="73"/>
      <c r="L8" s="64"/>
      <c r="M8" s="64">
        <f t="shared" si="2"/>
        <v>0</v>
      </c>
      <c r="N8" s="65">
        <v>1291.83</v>
      </c>
      <c r="O8" s="89">
        <f t="shared" si="3"/>
        <v>1291.83</v>
      </c>
      <c r="P8" s="67">
        <f t="shared" si="4"/>
        <v>0</v>
      </c>
      <c r="Q8" s="66">
        <f t="shared" si="5"/>
        <v>39.146363636363631</v>
      </c>
      <c r="R8" s="222"/>
      <c r="S8" s="233">
        <f t="shared" si="10"/>
        <v>67653</v>
      </c>
      <c r="T8" s="234">
        <f t="shared" si="11"/>
        <v>5.4500169985070871E-3</v>
      </c>
      <c r="U8" s="235">
        <f t="shared" si="12"/>
        <v>368.71</v>
      </c>
      <c r="V8" s="236">
        <v>0</v>
      </c>
      <c r="W8" s="235">
        <f t="shared" si="13"/>
        <v>0</v>
      </c>
      <c r="X8" s="235">
        <v>0</v>
      </c>
      <c r="Y8" s="220">
        <v>1</v>
      </c>
      <c r="Z8" s="220"/>
      <c r="AA8" s="220"/>
      <c r="AB8" s="220"/>
      <c r="AC8" s="220"/>
    </row>
    <row r="9" spans="1:29" ht="14.45" customHeight="1" x14ac:dyDescent="0.25">
      <c r="A9" s="214" t="s">
        <v>280</v>
      </c>
      <c r="B9" s="183">
        <v>142</v>
      </c>
      <c r="C9" s="73">
        <v>360157</v>
      </c>
      <c r="D9" s="64">
        <v>1602.2</v>
      </c>
      <c r="E9" s="64">
        <f t="shared" si="0"/>
        <v>1787.0990340000001</v>
      </c>
      <c r="F9" s="65">
        <v>2934.49</v>
      </c>
      <c r="G9" s="106">
        <f t="shared" si="1"/>
        <v>6323.7890339999994</v>
      </c>
      <c r="H9" s="206">
        <f t="shared" si="6"/>
        <v>2536.3169014084506</v>
      </c>
      <c r="I9" s="108">
        <f t="shared" si="7"/>
        <v>44.533725591549292</v>
      </c>
      <c r="J9" s="221">
        <f t="shared" si="8"/>
        <v>4.45E-3</v>
      </c>
      <c r="K9" s="73"/>
      <c r="L9" s="64"/>
      <c r="M9" s="64">
        <f t="shared" si="2"/>
        <v>0</v>
      </c>
      <c r="N9" s="65">
        <v>2934.49</v>
      </c>
      <c r="O9" s="89">
        <f t="shared" si="3"/>
        <v>2934.49</v>
      </c>
      <c r="P9" s="67">
        <f t="shared" si="4"/>
        <v>0</v>
      </c>
      <c r="Q9" s="66">
        <f t="shared" si="5"/>
        <v>20.665422535211267</v>
      </c>
      <c r="R9" s="222"/>
      <c r="S9" s="233">
        <f t="shared" si="10"/>
        <v>360157</v>
      </c>
      <c r="T9" s="234">
        <f t="shared" si="11"/>
        <v>4.4486154649222426E-3</v>
      </c>
      <c r="U9" s="235">
        <f t="shared" si="12"/>
        <v>1602.2</v>
      </c>
      <c r="V9" s="236">
        <v>1.6750000000000001E-2</v>
      </c>
      <c r="W9" s="235">
        <f t="shared" si="13"/>
        <v>6032.6297500000001</v>
      </c>
      <c r="X9" s="235">
        <f t="shared" si="14"/>
        <v>4430.4297500000002</v>
      </c>
      <c r="Y9" s="220">
        <v>7</v>
      </c>
      <c r="Z9" s="220"/>
      <c r="AA9" s="220"/>
      <c r="AB9" s="220"/>
      <c r="AC9" s="220"/>
    </row>
    <row r="10" spans="1:29" ht="18.75" customHeight="1" x14ac:dyDescent="0.2">
      <c r="A10" s="44" t="s">
        <v>283</v>
      </c>
      <c r="B10" s="183">
        <v>201</v>
      </c>
      <c r="C10" s="73">
        <v>513206</v>
      </c>
      <c r="D10" s="64">
        <v>2317.48</v>
      </c>
      <c r="E10" s="64">
        <f t="shared" si="0"/>
        <v>2546.5281719999998</v>
      </c>
      <c r="F10" s="65">
        <v>6657.65</v>
      </c>
      <c r="G10" s="106">
        <f t="shared" si="1"/>
        <v>11521.658171999999</v>
      </c>
      <c r="H10" s="206">
        <f t="shared" si="6"/>
        <v>2553.2636815920396</v>
      </c>
      <c r="I10" s="108">
        <f t="shared" si="7"/>
        <v>57.321682447761191</v>
      </c>
      <c r="J10" s="221">
        <f t="shared" si="8"/>
        <v>4.5199999999999997E-3</v>
      </c>
      <c r="K10" s="73">
        <f>C10</f>
        <v>513206</v>
      </c>
      <c r="L10" s="64">
        <v>2339.5</v>
      </c>
      <c r="M10" s="64">
        <f t="shared" si="2"/>
        <v>2546.5281719999998</v>
      </c>
      <c r="N10" s="65">
        <v>6657.65</v>
      </c>
      <c r="O10" s="89">
        <f t="shared" si="3"/>
        <v>11543.678172</v>
      </c>
      <c r="P10" s="67">
        <f t="shared" si="4"/>
        <v>2553.2636815920396</v>
      </c>
      <c r="Q10" s="66">
        <f t="shared" si="5"/>
        <v>57.431234686567166</v>
      </c>
      <c r="R10" s="222">
        <f t="shared" si="9"/>
        <v>4.5599999999999998E-3</v>
      </c>
      <c r="S10" s="233">
        <f t="shared" si="10"/>
        <v>513206</v>
      </c>
      <c r="T10" s="234">
        <f t="shared" si="11"/>
        <v>4.5156915546583631E-3</v>
      </c>
      <c r="U10" s="235">
        <f t="shared" si="12"/>
        <v>2317.48</v>
      </c>
      <c r="V10" s="236">
        <v>1.043E-2</v>
      </c>
      <c r="W10" s="235">
        <f t="shared" si="13"/>
        <v>5352.7385800000002</v>
      </c>
      <c r="X10" s="235">
        <f t="shared" si="14"/>
        <v>3035.2585800000002</v>
      </c>
      <c r="Y10" s="220">
        <v>24</v>
      </c>
      <c r="Z10" s="220">
        <v>3033.05</v>
      </c>
      <c r="AA10" s="220"/>
      <c r="AB10" s="89">
        <f>X10-Z10</f>
        <v>2.2085799999999836</v>
      </c>
      <c r="AC10" s="220"/>
    </row>
    <row r="11" spans="1:29" ht="14.45" customHeight="1" x14ac:dyDescent="0.25">
      <c r="A11" s="214" t="s">
        <v>262</v>
      </c>
      <c r="B11" s="184">
        <v>453</v>
      </c>
      <c r="C11" s="73">
        <v>1134181</v>
      </c>
      <c r="D11" s="64">
        <v>4905.46</v>
      </c>
      <c r="E11" s="64">
        <f t="shared" si="0"/>
        <v>5627.806122</v>
      </c>
      <c r="F11" s="65">
        <v>8229.14</v>
      </c>
      <c r="G11" s="106">
        <f t="shared" si="1"/>
        <v>18762.406122</v>
      </c>
      <c r="H11" s="206">
        <f t="shared" si="6"/>
        <v>2503.7108167770421</v>
      </c>
      <c r="I11" s="108">
        <f t="shared" si="7"/>
        <v>41.418115059602648</v>
      </c>
      <c r="J11" s="221">
        <f t="shared" si="8"/>
        <v>4.3299999999999996E-3</v>
      </c>
      <c r="K11" s="73"/>
      <c r="L11" s="64"/>
      <c r="M11" s="64">
        <f t="shared" si="2"/>
        <v>0</v>
      </c>
      <c r="N11" s="65">
        <v>8229.14</v>
      </c>
      <c r="O11" s="89">
        <f t="shared" si="3"/>
        <v>8229.14</v>
      </c>
      <c r="P11" s="67">
        <f t="shared" si="4"/>
        <v>0</v>
      </c>
      <c r="Q11" s="66">
        <f t="shared" si="5"/>
        <v>18.165871964679912</v>
      </c>
      <c r="R11" s="222"/>
      <c r="S11" s="233">
        <f t="shared" si="10"/>
        <v>1134181</v>
      </c>
      <c r="T11" s="234">
        <f t="shared" si="11"/>
        <v>4.3251121293691221E-3</v>
      </c>
      <c r="U11" s="235">
        <f t="shared" si="12"/>
        <v>4905.46</v>
      </c>
      <c r="V11" s="236">
        <v>1.076E-2</v>
      </c>
      <c r="W11" s="235">
        <f t="shared" si="13"/>
        <v>12203.787560000001</v>
      </c>
      <c r="X11" s="235">
        <f t="shared" si="14"/>
        <v>7298.3275600000006</v>
      </c>
      <c r="Y11" s="220">
        <v>11</v>
      </c>
      <c r="Z11" s="220"/>
      <c r="AA11" s="220"/>
      <c r="AB11" s="220"/>
      <c r="AC11" s="220"/>
    </row>
    <row r="12" spans="1:29" ht="18.75" customHeight="1" x14ac:dyDescent="0.2">
      <c r="A12" s="120" t="s">
        <v>253</v>
      </c>
      <c r="B12" s="184">
        <v>155</v>
      </c>
      <c r="C12" s="73">
        <v>231775</v>
      </c>
      <c r="D12" s="64">
        <v>1029.82</v>
      </c>
      <c r="E12" s="64">
        <f t="shared" si="0"/>
        <v>1150.06755</v>
      </c>
      <c r="F12" s="65">
        <v>5355.25</v>
      </c>
      <c r="G12" s="106">
        <f t="shared" si="1"/>
        <v>7535.1375499999995</v>
      </c>
      <c r="H12" s="206">
        <f t="shared" si="6"/>
        <v>1495.3225806451612</v>
      </c>
      <c r="I12" s="108">
        <f t="shared" si="7"/>
        <v>48.613790645161288</v>
      </c>
      <c r="J12" s="221">
        <f t="shared" si="8"/>
        <v>4.4400000000000004E-3</v>
      </c>
      <c r="K12" s="73">
        <f t="shared" ref="K12:K17" si="15">C12</f>
        <v>231775</v>
      </c>
      <c r="L12" s="64">
        <v>1039.6199999999999</v>
      </c>
      <c r="M12" s="64">
        <f t="shared" si="2"/>
        <v>1150.06755</v>
      </c>
      <c r="N12" s="65">
        <v>5355.25</v>
      </c>
      <c r="O12" s="89">
        <f t="shared" si="3"/>
        <v>7544.9375499999996</v>
      </c>
      <c r="P12" s="67">
        <f t="shared" si="4"/>
        <v>1495.3225806451612</v>
      </c>
      <c r="Q12" s="66">
        <f t="shared" si="5"/>
        <v>48.6770164516129</v>
      </c>
      <c r="R12" s="222">
        <f t="shared" si="9"/>
        <v>4.4900000000000001E-3</v>
      </c>
      <c r="S12" s="233">
        <f t="shared" si="10"/>
        <v>231775</v>
      </c>
      <c r="T12" s="234">
        <f t="shared" si="11"/>
        <v>4.443188437061805E-3</v>
      </c>
      <c r="U12" s="235">
        <f t="shared" si="12"/>
        <v>1029.82</v>
      </c>
      <c r="V12" s="236">
        <v>2.3130000000000001E-2</v>
      </c>
      <c r="W12" s="235">
        <f t="shared" si="13"/>
        <v>5360.9557500000001</v>
      </c>
      <c r="X12" s="235">
        <f t="shared" si="14"/>
        <v>4331.1357500000004</v>
      </c>
      <c r="Y12" s="220">
        <v>8</v>
      </c>
      <c r="Z12" s="220">
        <v>4331.87</v>
      </c>
      <c r="AA12" s="220"/>
      <c r="AB12" s="89">
        <f t="shared" ref="AB12:AB17" si="16">X12-Z12</f>
        <v>-0.73424999999951979</v>
      </c>
      <c r="AC12" s="220"/>
    </row>
    <row r="13" spans="1:29" ht="18.75" customHeight="1" x14ac:dyDescent="0.2">
      <c r="A13" s="60" t="s">
        <v>213</v>
      </c>
      <c r="B13" s="184">
        <v>134</v>
      </c>
      <c r="C13" s="73">
        <v>444648</v>
      </c>
      <c r="D13" s="64">
        <v>1867.78</v>
      </c>
      <c r="E13" s="64">
        <f t="shared" si="0"/>
        <v>2206.3433759999998</v>
      </c>
      <c r="F13" s="65">
        <v>3532.1</v>
      </c>
      <c r="G13" s="106">
        <f t="shared" si="1"/>
        <v>7606.2233759999999</v>
      </c>
      <c r="H13" s="206">
        <f t="shared" si="6"/>
        <v>3318.2686567164178</v>
      </c>
      <c r="I13" s="108">
        <f t="shared" si="7"/>
        <v>56.76286101492537</v>
      </c>
      <c r="J13" s="221">
        <f t="shared" si="8"/>
        <v>4.1999999999999997E-3</v>
      </c>
      <c r="K13" s="73">
        <v>446521</v>
      </c>
      <c r="L13" s="64">
        <v>1893.25</v>
      </c>
      <c r="M13" s="64">
        <f t="shared" si="2"/>
        <v>2215.6372019999999</v>
      </c>
      <c r="N13" s="65">
        <v>3532.1</v>
      </c>
      <c r="O13" s="89">
        <f t="shared" si="3"/>
        <v>7640.9872020000003</v>
      </c>
      <c r="P13" s="67">
        <f t="shared" si="4"/>
        <v>3332.2462686567164</v>
      </c>
      <c r="Q13" s="66">
        <f t="shared" si="5"/>
        <v>57.02229255223881</v>
      </c>
      <c r="R13" s="222">
        <f t="shared" si="9"/>
        <v>4.2399999999999998E-3</v>
      </c>
      <c r="S13" s="233">
        <f t="shared" si="10"/>
        <v>444648</v>
      </c>
      <c r="T13" s="234">
        <f t="shared" si="11"/>
        <v>4.2005811338407008E-3</v>
      </c>
      <c r="U13" s="235">
        <f t="shared" si="12"/>
        <v>1867.78</v>
      </c>
      <c r="V13" s="236">
        <v>1.2999999999999999E-2</v>
      </c>
      <c r="W13" s="235">
        <f t="shared" si="13"/>
        <v>5780.424</v>
      </c>
      <c r="X13" s="235">
        <f t="shared" si="14"/>
        <v>3912.6440000000002</v>
      </c>
      <c r="Y13" s="220">
        <v>3</v>
      </c>
      <c r="Z13" s="220">
        <v>3912.64</v>
      </c>
      <c r="AA13" s="220"/>
      <c r="AB13" s="89">
        <f t="shared" si="16"/>
        <v>4.0000000003601599E-3</v>
      </c>
      <c r="AC13" s="220"/>
    </row>
    <row r="14" spans="1:29" ht="18.75" customHeight="1" x14ac:dyDescent="0.2">
      <c r="A14" s="60" t="s">
        <v>177</v>
      </c>
      <c r="B14" s="184">
        <v>96</v>
      </c>
      <c r="C14" s="73">
        <v>205860</v>
      </c>
      <c r="D14" s="64">
        <v>938.05</v>
      </c>
      <c r="E14" s="64">
        <f t="shared" si="0"/>
        <v>1021.47732</v>
      </c>
      <c r="F14" s="65">
        <v>4153.7</v>
      </c>
      <c r="G14" s="106">
        <f t="shared" si="1"/>
        <v>6113.22732</v>
      </c>
      <c r="H14" s="206">
        <f t="shared" si="6"/>
        <v>2144.375</v>
      </c>
      <c r="I14" s="108">
        <f t="shared" si="7"/>
        <v>63.67945125</v>
      </c>
      <c r="J14" s="221">
        <f t="shared" si="8"/>
        <v>4.5599999999999998E-3</v>
      </c>
      <c r="K14" s="73">
        <f t="shared" si="15"/>
        <v>205860</v>
      </c>
      <c r="L14" s="64">
        <v>947.7</v>
      </c>
      <c r="M14" s="64">
        <f t="shared" si="2"/>
        <v>1021.47732</v>
      </c>
      <c r="N14" s="65">
        <v>4153.7</v>
      </c>
      <c r="O14" s="89">
        <f t="shared" si="3"/>
        <v>6122.8773199999996</v>
      </c>
      <c r="P14" s="67">
        <f t="shared" si="4"/>
        <v>2144.375</v>
      </c>
      <c r="Q14" s="66">
        <f t="shared" si="5"/>
        <v>63.779972083333327</v>
      </c>
      <c r="R14" s="222">
        <f t="shared" si="9"/>
        <v>4.5999999999999999E-3</v>
      </c>
      <c r="S14" s="233">
        <f t="shared" si="10"/>
        <v>205860</v>
      </c>
      <c r="T14" s="234">
        <f t="shared" si="11"/>
        <v>4.5567375886524817E-3</v>
      </c>
      <c r="U14" s="235">
        <f t="shared" si="12"/>
        <v>938.05</v>
      </c>
      <c r="V14" s="236">
        <v>5.0799999999999998E-2</v>
      </c>
      <c r="W14" s="235">
        <f t="shared" si="13"/>
        <v>10457.688</v>
      </c>
      <c r="X14" s="235">
        <f t="shared" si="14"/>
        <v>9519.6380000000008</v>
      </c>
      <c r="Y14" s="220">
        <v>3</v>
      </c>
      <c r="Z14" s="220">
        <v>3343.84</v>
      </c>
      <c r="AA14" s="220"/>
      <c r="AB14" s="89">
        <f t="shared" si="16"/>
        <v>6175.7980000000007</v>
      </c>
      <c r="AC14" s="220"/>
    </row>
    <row r="15" spans="1:29" ht="18.75" customHeight="1" x14ac:dyDescent="0.2">
      <c r="A15" s="60" t="s">
        <v>9</v>
      </c>
      <c r="B15" s="184">
        <v>1052</v>
      </c>
      <c r="C15" s="73">
        <v>2844184</v>
      </c>
      <c r="D15" s="64">
        <v>9461.58</v>
      </c>
      <c r="E15" s="64">
        <f t="shared" si="0"/>
        <v>14112.841007999998</v>
      </c>
      <c r="F15" s="65">
        <v>37253.99</v>
      </c>
      <c r="G15" s="106">
        <f t="shared" si="1"/>
        <v>60828.411007999995</v>
      </c>
      <c r="H15" s="206">
        <f t="shared" si="6"/>
        <v>2703.596958174905</v>
      </c>
      <c r="I15" s="108">
        <f t="shared" si="7"/>
        <v>57.821683467680607</v>
      </c>
      <c r="J15" s="221">
        <f t="shared" si="8"/>
        <v>3.3300000000000001E-3</v>
      </c>
      <c r="K15" s="73">
        <v>2678019</v>
      </c>
      <c r="L15" s="64">
        <v>11185.16</v>
      </c>
      <c r="M15" s="64">
        <f t="shared" si="2"/>
        <v>13288.330277999999</v>
      </c>
      <c r="N15" s="65">
        <v>37253.99</v>
      </c>
      <c r="O15" s="89">
        <f t="shared" si="3"/>
        <v>61727.480277999995</v>
      </c>
      <c r="P15" s="67">
        <f t="shared" si="4"/>
        <v>2545.6454372623575</v>
      </c>
      <c r="Q15" s="66">
        <f t="shared" si="5"/>
        <v>58.676312051330797</v>
      </c>
      <c r="R15" s="222">
        <f t="shared" si="9"/>
        <v>4.1799999999999997E-3</v>
      </c>
      <c r="S15" s="233">
        <f t="shared" si="10"/>
        <v>2844184</v>
      </c>
      <c r="T15" s="234">
        <f t="shared" si="11"/>
        <v>3.3266413143453449E-3</v>
      </c>
      <c r="U15" s="235">
        <f t="shared" si="12"/>
        <v>9461.58</v>
      </c>
      <c r="V15" s="236">
        <v>1.24E-2</v>
      </c>
      <c r="W15" s="235">
        <f t="shared" si="13"/>
        <v>35267.881600000001</v>
      </c>
      <c r="X15" s="235">
        <f t="shared" si="14"/>
        <v>25806.301599999999</v>
      </c>
      <c r="Y15" s="220">
        <v>24</v>
      </c>
      <c r="Z15" s="220">
        <v>25806.3</v>
      </c>
      <c r="AA15" s="220"/>
      <c r="AB15" s="89">
        <f t="shared" si="16"/>
        <v>1.5999999995983671E-3</v>
      </c>
      <c r="AC15" s="220"/>
    </row>
    <row r="16" spans="1:29" ht="18.75" customHeight="1" x14ac:dyDescent="0.2">
      <c r="A16" s="44" t="s">
        <v>284</v>
      </c>
      <c r="B16" s="184">
        <v>183</v>
      </c>
      <c r="C16" s="73">
        <v>405667</v>
      </c>
      <c r="D16" s="74">
        <v>1528.45</v>
      </c>
      <c r="E16" s="64">
        <f t="shared" si="0"/>
        <v>2012.9196539999998</v>
      </c>
      <c r="F16" s="65">
        <v>5643.79</v>
      </c>
      <c r="G16" s="106">
        <f t="shared" si="1"/>
        <v>9185.1596539999991</v>
      </c>
      <c r="H16" s="206">
        <f t="shared" si="6"/>
        <v>2216.7595628415302</v>
      </c>
      <c r="I16" s="108">
        <f t="shared" si="7"/>
        <v>50.192129256830597</v>
      </c>
      <c r="J16" s="221">
        <f t="shared" si="8"/>
        <v>3.7699999999999999E-3</v>
      </c>
      <c r="K16" s="73">
        <f t="shared" si="15"/>
        <v>405667</v>
      </c>
      <c r="L16" s="64">
        <v>1542.98</v>
      </c>
      <c r="M16" s="64">
        <f t="shared" si="2"/>
        <v>2012.9196539999998</v>
      </c>
      <c r="N16" s="65">
        <v>5643.79</v>
      </c>
      <c r="O16" s="89">
        <f t="shared" si="3"/>
        <v>9199.6896539999998</v>
      </c>
      <c r="P16" s="67">
        <f t="shared" si="4"/>
        <v>2216.7595628415302</v>
      </c>
      <c r="Q16" s="66">
        <f t="shared" si="5"/>
        <v>50.271528163934427</v>
      </c>
      <c r="R16" s="222">
        <f t="shared" si="9"/>
        <v>3.8E-3</v>
      </c>
      <c r="S16" s="233">
        <f t="shared" si="10"/>
        <v>405667</v>
      </c>
      <c r="T16" s="234">
        <f t="shared" si="11"/>
        <v>3.7677454661089022E-3</v>
      </c>
      <c r="U16" s="235">
        <f t="shared" si="12"/>
        <v>1528.45</v>
      </c>
      <c r="V16" s="236">
        <v>1.652E-2</v>
      </c>
      <c r="W16" s="235">
        <f t="shared" si="13"/>
        <v>6701.6188400000001</v>
      </c>
      <c r="X16" s="235">
        <f t="shared" si="14"/>
        <v>5173.1688400000003</v>
      </c>
      <c r="Y16" s="78">
        <v>7</v>
      </c>
      <c r="Z16" s="78">
        <v>5172.25</v>
      </c>
      <c r="AB16" s="89">
        <f t="shared" si="16"/>
        <v>0.91884000000027299</v>
      </c>
    </row>
    <row r="17" spans="1:29" ht="18.75" customHeight="1" x14ac:dyDescent="0.2">
      <c r="A17" s="60" t="s">
        <v>215</v>
      </c>
      <c r="B17" s="184">
        <v>307</v>
      </c>
      <c r="C17" s="73">
        <v>853307</v>
      </c>
      <c r="D17" s="64">
        <v>3411.66</v>
      </c>
      <c r="E17" s="64">
        <f t="shared" si="0"/>
        <v>4234.1093339999998</v>
      </c>
      <c r="F17" s="65">
        <v>12457.8</v>
      </c>
      <c r="G17" s="106">
        <f t="shared" si="1"/>
        <v>20103.569334</v>
      </c>
      <c r="H17" s="206">
        <f t="shared" si="6"/>
        <v>2779.501628664495</v>
      </c>
      <c r="I17" s="108">
        <f t="shared" si="7"/>
        <v>65.483939198697072</v>
      </c>
      <c r="J17" s="221">
        <f t="shared" si="8"/>
        <v>4.0000000000000001E-3</v>
      </c>
      <c r="K17" s="73">
        <f t="shared" si="15"/>
        <v>853307</v>
      </c>
      <c r="L17" s="64">
        <v>3445.85</v>
      </c>
      <c r="M17" s="64">
        <f t="shared" si="2"/>
        <v>4234.1093339999998</v>
      </c>
      <c r="N17" s="65">
        <v>12457.8</v>
      </c>
      <c r="O17" s="89">
        <f t="shared" si="3"/>
        <v>20137.759333999998</v>
      </c>
      <c r="P17" s="67">
        <f t="shared" si="4"/>
        <v>2779.501628664495</v>
      </c>
      <c r="Q17" s="66">
        <f t="shared" si="5"/>
        <v>65.595307276872958</v>
      </c>
      <c r="R17" s="222">
        <f t="shared" si="9"/>
        <v>4.0400000000000002E-3</v>
      </c>
      <c r="S17" s="233">
        <f t="shared" si="10"/>
        <v>853307</v>
      </c>
      <c r="T17" s="234">
        <f t="shared" si="11"/>
        <v>3.9981624432941483E-3</v>
      </c>
      <c r="U17" s="235">
        <f t="shared" si="12"/>
        <v>3411.66</v>
      </c>
      <c r="V17" s="236">
        <v>1.2999999999999999E-2</v>
      </c>
      <c r="W17" s="235">
        <f t="shared" si="13"/>
        <v>11092.991</v>
      </c>
      <c r="X17" s="235">
        <f t="shared" si="14"/>
        <v>7681.3310000000001</v>
      </c>
      <c r="Y17" s="220">
        <v>10</v>
      </c>
      <c r="Z17" s="220">
        <v>7679.76</v>
      </c>
      <c r="AA17" s="220"/>
      <c r="AB17" s="89">
        <f t="shared" si="16"/>
        <v>1.5709999999999127</v>
      </c>
      <c r="AC17" s="220"/>
    </row>
    <row r="18" spans="1:29" s="207" customFormat="1" ht="14.45" customHeight="1" x14ac:dyDescent="0.25">
      <c r="A18" s="214" t="s">
        <v>255</v>
      </c>
      <c r="B18" s="184">
        <v>68</v>
      </c>
      <c r="C18" s="73">
        <v>104192</v>
      </c>
      <c r="D18" s="64">
        <v>567.85</v>
      </c>
      <c r="E18" s="64">
        <f t="shared" si="0"/>
        <v>517.00070400000004</v>
      </c>
      <c r="F18" s="65">
        <v>0</v>
      </c>
      <c r="G18" s="106">
        <f t="shared" si="1"/>
        <v>1084.850704</v>
      </c>
      <c r="H18" s="206">
        <f t="shared" si="6"/>
        <v>1532.2352941176471</v>
      </c>
      <c r="I18" s="108">
        <f t="shared" si="7"/>
        <v>15.953686823529411</v>
      </c>
      <c r="J18" s="221">
        <f t="shared" si="8"/>
        <v>5.45E-3</v>
      </c>
      <c r="K18" s="73"/>
      <c r="L18" s="64"/>
      <c r="M18" s="64">
        <f t="shared" si="2"/>
        <v>0</v>
      </c>
      <c r="N18" s="65">
        <v>0</v>
      </c>
      <c r="O18" s="89">
        <f t="shared" si="3"/>
        <v>0</v>
      </c>
      <c r="P18" s="67">
        <f t="shared" si="4"/>
        <v>0</v>
      </c>
      <c r="Q18" s="66">
        <f t="shared" si="5"/>
        <v>0</v>
      </c>
      <c r="R18" s="222"/>
      <c r="S18" s="233">
        <f t="shared" si="10"/>
        <v>104192</v>
      </c>
      <c r="T18" s="234">
        <f t="shared" si="11"/>
        <v>5.4500345515970522E-3</v>
      </c>
      <c r="U18" s="235">
        <f t="shared" si="12"/>
        <v>567.85</v>
      </c>
      <c r="V18" s="236">
        <v>1.1039999999999999E-2</v>
      </c>
      <c r="W18" s="235">
        <f t="shared" si="13"/>
        <v>1150.2796799999999</v>
      </c>
      <c r="X18" s="235">
        <f t="shared" si="14"/>
        <v>582.42967999999985</v>
      </c>
      <c r="Y18" s="78">
        <v>1</v>
      </c>
      <c r="Z18" s="78"/>
      <c r="AA18" s="78"/>
      <c r="AB18" s="78"/>
      <c r="AC18" s="78"/>
    </row>
    <row r="19" spans="1:29" ht="18.75" customHeight="1" x14ac:dyDescent="0.2">
      <c r="A19" s="120" t="s">
        <v>104</v>
      </c>
      <c r="B19" s="184">
        <v>634</v>
      </c>
      <c r="C19" s="73">
        <v>1759271</v>
      </c>
      <c r="D19" s="64">
        <v>7712.36</v>
      </c>
      <c r="E19" s="64">
        <f t="shared" si="0"/>
        <v>8729.5027019999998</v>
      </c>
      <c r="F19" s="65">
        <v>23550.33</v>
      </c>
      <c r="G19" s="106">
        <f t="shared" si="1"/>
        <v>39992.192702</v>
      </c>
      <c r="H19" s="206">
        <f t="shared" si="6"/>
        <v>2774.8753943217666</v>
      </c>
      <c r="I19" s="108">
        <f t="shared" si="7"/>
        <v>63.07916829968454</v>
      </c>
      <c r="J19" s="221">
        <f t="shared" si="8"/>
        <v>4.3800000000000002E-3</v>
      </c>
      <c r="K19" s="73">
        <f>C19</f>
        <v>1759271</v>
      </c>
      <c r="L19" s="64">
        <v>7791.53</v>
      </c>
      <c r="M19" s="64">
        <f t="shared" si="2"/>
        <v>8729.5027019999998</v>
      </c>
      <c r="N19" s="65">
        <v>23548.21</v>
      </c>
      <c r="O19" s="89">
        <f t="shared" si="3"/>
        <v>40069.242702000003</v>
      </c>
      <c r="P19" s="67">
        <f t="shared" si="4"/>
        <v>2774.8753943217666</v>
      </c>
      <c r="Q19" s="66">
        <f t="shared" si="5"/>
        <v>63.200698268138808</v>
      </c>
      <c r="R19" s="222">
        <f t="shared" si="9"/>
        <v>4.4299999999999999E-3</v>
      </c>
      <c r="S19" s="233">
        <f t="shared" si="10"/>
        <v>1759271</v>
      </c>
      <c r="T19" s="234">
        <f t="shared" si="11"/>
        <v>4.383838533119684E-3</v>
      </c>
      <c r="U19" s="235">
        <f t="shared" si="12"/>
        <v>7712.36</v>
      </c>
      <c r="V19" s="236">
        <v>1.108E-2</v>
      </c>
      <c r="W19" s="235">
        <f t="shared" si="13"/>
        <v>19492.722679999999</v>
      </c>
      <c r="X19" s="235">
        <f t="shared" si="14"/>
        <v>11780.362679999998</v>
      </c>
      <c r="Y19" s="78">
        <v>55</v>
      </c>
      <c r="Z19" s="78">
        <v>11787.14</v>
      </c>
      <c r="AB19" s="89">
        <f t="shared" ref="AB19:AB20" si="17">X19-Z19</f>
        <v>-6.7773200000010547</v>
      </c>
    </row>
    <row r="20" spans="1:29" ht="18.75" customHeight="1" x14ac:dyDescent="0.2">
      <c r="A20" s="60" t="s">
        <v>105</v>
      </c>
      <c r="B20" s="184">
        <v>3025</v>
      </c>
      <c r="C20" s="73">
        <v>6583215</v>
      </c>
      <c r="D20" s="64">
        <v>25997.97</v>
      </c>
      <c r="E20" s="64">
        <f t="shared" si="0"/>
        <v>32665.912830000001</v>
      </c>
      <c r="F20" s="65">
        <v>60898.29</v>
      </c>
      <c r="G20" s="106">
        <f t="shared" si="1"/>
        <v>119562.17283</v>
      </c>
      <c r="H20" s="206">
        <f t="shared" si="6"/>
        <v>2176.2694214876033</v>
      </c>
      <c r="I20" s="108">
        <f t="shared" si="7"/>
        <v>39.524685233057852</v>
      </c>
      <c r="J20" s="221">
        <f t="shared" si="8"/>
        <v>3.9500000000000004E-3</v>
      </c>
      <c r="K20" s="73">
        <f>C20</f>
        <v>6583215</v>
      </c>
      <c r="L20" s="64">
        <v>26269.03</v>
      </c>
      <c r="M20" s="64">
        <f t="shared" si="2"/>
        <v>32665.912830000001</v>
      </c>
      <c r="N20" s="65">
        <v>60898.29</v>
      </c>
      <c r="O20" s="89">
        <f t="shared" si="3"/>
        <v>119833.23282999999</v>
      </c>
      <c r="P20" s="67">
        <f t="shared" si="4"/>
        <v>2176.2694214876033</v>
      </c>
      <c r="Q20" s="66">
        <f t="shared" si="5"/>
        <v>39.614291844628099</v>
      </c>
      <c r="R20" s="222">
        <f t="shared" si="9"/>
        <v>3.9899999999999996E-3</v>
      </c>
      <c r="S20" s="233">
        <f t="shared" si="10"/>
        <v>6583215</v>
      </c>
      <c r="T20" s="234">
        <f t="shared" si="11"/>
        <v>3.9491297185341818E-3</v>
      </c>
      <c r="U20" s="235">
        <f t="shared" si="12"/>
        <v>25997.97</v>
      </c>
      <c r="V20" s="236">
        <v>1.6930000000000001E-2</v>
      </c>
      <c r="W20" s="235">
        <f t="shared" si="13"/>
        <v>111453.82995</v>
      </c>
      <c r="X20" s="235">
        <f t="shared" si="14"/>
        <v>85455.859949999998</v>
      </c>
      <c r="Y20" s="78">
        <v>72</v>
      </c>
      <c r="Z20" s="78">
        <v>85450.12</v>
      </c>
      <c r="AB20" s="89">
        <f t="shared" si="17"/>
        <v>5.7399500000028638</v>
      </c>
    </row>
    <row r="21" spans="1:29" ht="14.45" customHeight="1" x14ac:dyDescent="0.25">
      <c r="A21" s="214" t="s">
        <v>109</v>
      </c>
      <c r="B21" s="184">
        <v>2224</v>
      </c>
      <c r="C21" s="73">
        <v>3941241</v>
      </c>
      <c r="D21" s="64">
        <v>16357.9</v>
      </c>
      <c r="E21" s="64">
        <f t="shared" si="0"/>
        <v>19556.437841999999</v>
      </c>
      <c r="F21" s="65">
        <v>39262.68</v>
      </c>
      <c r="G21" s="106">
        <f t="shared" si="1"/>
        <v>75177.017842000001</v>
      </c>
      <c r="H21" s="206">
        <f t="shared" si="6"/>
        <v>1772.140737410072</v>
      </c>
      <c r="I21" s="108">
        <f t="shared" si="7"/>
        <v>33.802615936151078</v>
      </c>
      <c r="J21" s="221">
        <f t="shared" si="8"/>
        <v>4.15E-3</v>
      </c>
      <c r="K21" s="73"/>
      <c r="L21" s="64"/>
      <c r="M21" s="64">
        <f t="shared" si="2"/>
        <v>0</v>
      </c>
      <c r="N21" s="65">
        <v>39262.68</v>
      </c>
      <c r="O21" s="89">
        <f t="shared" si="3"/>
        <v>39262.68</v>
      </c>
      <c r="P21" s="67">
        <f t="shared" si="4"/>
        <v>0</v>
      </c>
      <c r="Q21" s="66">
        <f t="shared" si="5"/>
        <v>17.654082733812949</v>
      </c>
      <c r="R21" s="222"/>
      <c r="S21" s="233">
        <f t="shared" si="10"/>
        <v>3941241</v>
      </c>
      <c r="T21" s="234">
        <f t="shared" si="11"/>
        <v>4.1504439845216267E-3</v>
      </c>
      <c r="U21" s="235">
        <f t="shared" si="12"/>
        <v>16357.9</v>
      </c>
      <c r="V21" s="236">
        <v>9.4800000000000006E-3</v>
      </c>
      <c r="W21" s="235">
        <f t="shared" si="13"/>
        <v>37362.964680000005</v>
      </c>
      <c r="X21" s="235">
        <f t="shared" si="14"/>
        <v>21005.064680000003</v>
      </c>
      <c r="Y21" s="78">
        <v>33</v>
      </c>
    </row>
    <row r="22" spans="1:29" ht="18.75" customHeight="1" x14ac:dyDescent="0.2">
      <c r="A22" s="60" t="s">
        <v>78</v>
      </c>
      <c r="B22" s="184">
        <v>1183</v>
      </c>
      <c r="C22" s="73">
        <v>3139284</v>
      </c>
      <c r="D22" s="64">
        <v>12683.32</v>
      </c>
      <c r="E22" s="64">
        <f t="shared" si="0"/>
        <v>15577.127207999998</v>
      </c>
      <c r="F22" s="65">
        <v>47900.59</v>
      </c>
      <c r="G22" s="106">
        <f t="shared" si="1"/>
        <v>76161.037207999994</v>
      </c>
      <c r="H22" s="206">
        <f t="shared" si="6"/>
        <v>2653.6635672020288</v>
      </c>
      <c r="I22" s="108">
        <f t="shared" si="7"/>
        <v>64.379574985629745</v>
      </c>
      <c r="J22" s="221">
        <f t="shared" si="8"/>
        <v>4.0400000000000002E-3</v>
      </c>
      <c r="K22" s="73">
        <f>C22</f>
        <v>3139284</v>
      </c>
      <c r="L22" s="64">
        <v>12818.1</v>
      </c>
      <c r="M22" s="64">
        <f t="shared" si="2"/>
        <v>15577.127207999998</v>
      </c>
      <c r="N22" s="65">
        <v>47900.59</v>
      </c>
      <c r="O22" s="89">
        <f t="shared" si="3"/>
        <v>76295.817207999993</v>
      </c>
      <c r="P22" s="67">
        <f t="shared" si="4"/>
        <v>2653.6635672020288</v>
      </c>
      <c r="Q22" s="66">
        <f t="shared" si="5"/>
        <v>64.493505670329668</v>
      </c>
      <c r="R22" s="222">
        <f t="shared" si="9"/>
        <v>4.0800000000000003E-3</v>
      </c>
      <c r="S22" s="233">
        <f t="shared" si="10"/>
        <v>3139284</v>
      </c>
      <c r="T22" s="234">
        <f t="shared" si="11"/>
        <v>4.0401951527800602E-3</v>
      </c>
      <c r="U22" s="235">
        <f t="shared" si="12"/>
        <v>12683.32</v>
      </c>
      <c r="V22" s="236">
        <v>2.018E-2</v>
      </c>
      <c r="W22" s="235">
        <f t="shared" si="13"/>
        <v>63350.751120000001</v>
      </c>
      <c r="X22" s="235">
        <f t="shared" si="14"/>
        <v>50667.431120000001</v>
      </c>
      <c r="Y22" s="78">
        <v>109</v>
      </c>
      <c r="Z22" s="78">
        <v>50668.04</v>
      </c>
      <c r="AB22" s="89">
        <f>X22-Z22</f>
        <v>-0.60887999999977183</v>
      </c>
    </row>
    <row r="23" spans="1:29" ht="14.45" customHeight="1" x14ac:dyDescent="0.25">
      <c r="A23" s="214" t="s">
        <v>117</v>
      </c>
      <c r="B23" s="184">
        <v>6169</v>
      </c>
      <c r="C23" s="73">
        <v>13333684</v>
      </c>
      <c r="D23" s="64">
        <v>46683.22</v>
      </c>
      <c r="E23" s="64">
        <f t="shared" si="0"/>
        <v>66161.740007999993</v>
      </c>
      <c r="F23" s="65">
        <v>102193.22</v>
      </c>
      <c r="G23" s="106">
        <f t="shared" si="1"/>
        <v>215038.180008</v>
      </c>
      <c r="H23" s="206">
        <f t="shared" si="6"/>
        <v>2161.4011995461178</v>
      </c>
      <c r="I23" s="108">
        <f t="shared" si="7"/>
        <v>34.857866754417245</v>
      </c>
      <c r="J23" s="221">
        <f t="shared" si="8"/>
        <v>3.5000000000000001E-3</v>
      </c>
      <c r="K23" s="73"/>
      <c r="L23" s="64"/>
      <c r="M23" s="64">
        <f t="shared" si="2"/>
        <v>0</v>
      </c>
      <c r="N23" s="65">
        <v>102193.22</v>
      </c>
      <c r="O23" s="89">
        <f t="shared" si="3"/>
        <v>102193.22</v>
      </c>
      <c r="P23" s="67">
        <f t="shared" si="4"/>
        <v>0</v>
      </c>
      <c r="Q23" s="66">
        <f t="shared" si="5"/>
        <v>16.565605446587778</v>
      </c>
      <c r="R23" s="222"/>
      <c r="S23" s="233">
        <f t="shared" si="10"/>
        <v>13333684</v>
      </c>
      <c r="T23" s="234">
        <f t="shared" si="11"/>
        <v>3.5011494197702601E-3</v>
      </c>
      <c r="U23" s="235">
        <f t="shared" si="12"/>
        <v>46683.22</v>
      </c>
      <c r="V23" s="237">
        <v>2.3130000000000001E-2</v>
      </c>
      <c r="W23" s="235">
        <f t="shared" si="13"/>
        <v>308408.11092000001</v>
      </c>
      <c r="X23" s="235">
        <f t="shared" si="14"/>
        <v>261724.89092000001</v>
      </c>
      <c r="Y23" s="78">
        <v>104</v>
      </c>
    </row>
    <row r="24" spans="1:29" ht="18.75" customHeight="1" x14ac:dyDescent="0.2">
      <c r="A24" s="120" t="s">
        <v>238</v>
      </c>
      <c r="B24" s="184">
        <v>1175</v>
      </c>
      <c r="C24" s="73">
        <v>3509308</v>
      </c>
      <c r="D24" s="64">
        <v>14165.13</v>
      </c>
      <c r="E24" s="64">
        <f t="shared" si="0"/>
        <v>17413.186295999996</v>
      </c>
      <c r="F24" s="65">
        <v>45511.93</v>
      </c>
      <c r="G24" s="106">
        <f t="shared" si="1"/>
        <v>77090.246295999998</v>
      </c>
      <c r="H24" s="206">
        <f t="shared" si="6"/>
        <v>2986.6451063829786</v>
      </c>
      <c r="I24" s="108">
        <f t="shared" si="7"/>
        <v>65.608720251914889</v>
      </c>
      <c r="J24" s="221">
        <f t="shared" si="8"/>
        <v>4.0400000000000002E-3</v>
      </c>
      <c r="K24" s="73">
        <f>C24</f>
        <v>3509308</v>
      </c>
      <c r="L24" s="64">
        <v>14309.81</v>
      </c>
      <c r="M24" s="64">
        <f t="shared" si="2"/>
        <v>17413.186295999996</v>
      </c>
      <c r="N24" s="65">
        <v>42859.38</v>
      </c>
      <c r="O24" s="89">
        <f t="shared" si="3"/>
        <v>74582.376296000002</v>
      </c>
      <c r="P24" s="67">
        <f t="shared" si="4"/>
        <v>2986.6451063829786</v>
      </c>
      <c r="Q24" s="66">
        <f t="shared" si="5"/>
        <v>63.474362805106388</v>
      </c>
      <c r="R24" s="222">
        <f t="shared" si="9"/>
        <v>4.0800000000000003E-3</v>
      </c>
      <c r="S24" s="233">
        <f t="shared" si="10"/>
        <v>3509308</v>
      </c>
      <c r="T24" s="234">
        <f t="shared" si="11"/>
        <v>4.0364453618776117E-3</v>
      </c>
      <c r="U24" s="235">
        <f t="shared" si="12"/>
        <v>14165.13</v>
      </c>
      <c r="V24" s="237">
        <v>8.09E-3</v>
      </c>
      <c r="W24" s="235">
        <f t="shared" si="13"/>
        <v>28390.301719999999</v>
      </c>
      <c r="X24" s="235">
        <f t="shared" si="14"/>
        <v>14225.17172</v>
      </c>
      <c r="Y24" s="78">
        <v>61</v>
      </c>
      <c r="Z24" s="78">
        <v>14212.7</v>
      </c>
      <c r="AB24" s="89">
        <f t="shared" ref="AB24:AB26" si="18">X24-Z24</f>
        <v>12.47171999999955</v>
      </c>
    </row>
    <row r="25" spans="1:29" ht="18.75" customHeight="1" x14ac:dyDescent="0.2">
      <c r="A25" s="60" t="s">
        <v>217</v>
      </c>
      <c r="B25" s="184">
        <v>4515</v>
      </c>
      <c r="C25" s="73">
        <v>13620276</v>
      </c>
      <c r="D25" s="64">
        <v>50395.01</v>
      </c>
      <c r="E25" s="64">
        <f t="shared" si="0"/>
        <v>67583.809512000007</v>
      </c>
      <c r="F25" s="65">
        <v>68633.05</v>
      </c>
      <c r="G25" s="106">
        <f t="shared" si="1"/>
        <v>186611.869512</v>
      </c>
      <c r="H25" s="206">
        <f t="shared" si="6"/>
        <v>3016.6724252491695</v>
      </c>
      <c r="I25" s="108">
        <f t="shared" si="7"/>
        <v>41.331532560797342</v>
      </c>
      <c r="J25" s="221">
        <f t="shared" si="8"/>
        <v>3.7000000000000002E-3</v>
      </c>
      <c r="K25" s="73">
        <f>C25</f>
        <v>13620276</v>
      </c>
      <c r="L25" s="64">
        <v>50939.83</v>
      </c>
      <c r="M25" s="64">
        <f t="shared" si="2"/>
        <v>67583.809512000007</v>
      </c>
      <c r="N25" s="65">
        <v>68633.05</v>
      </c>
      <c r="O25" s="89">
        <f t="shared" si="3"/>
        <v>187156.68951200001</v>
      </c>
      <c r="P25" s="67">
        <f t="shared" si="4"/>
        <v>3016.6724252491695</v>
      </c>
      <c r="Q25" s="66">
        <f t="shared" si="5"/>
        <v>41.452201442303434</v>
      </c>
      <c r="R25" s="222">
        <f t="shared" si="9"/>
        <v>3.7399999999999998E-3</v>
      </c>
      <c r="S25" s="233">
        <f t="shared" si="10"/>
        <v>13620276</v>
      </c>
      <c r="T25" s="234">
        <f t="shared" si="11"/>
        <v>3.6999991776965461E-3</v>
      </c>
      <c r="U25" s="235">
        <f t="shared" si="12"/>
        <v>50395.01</v>
      </c>
      <c r="V25" s="237">
        <v>6.5100000000000002E-3</v>
      </c>
      <c r="W25" s="235">
        <f t="shared" si="13"/>
        <v>88667.996760000009</v>
      </c>
      <c r="X25" s="235">
        <f t="shared" si="14"/>
        <v>38272.986760000007</v>
      </c>
      <c r="Y25" s="78">
        <v>35</v>
      </c>
      <c r="Z25" s="78">
        <v>38272.980000000003</v>
      </c>
      <c r="AB25" s="89">
        <f t="shared" si="18"/>
        <v>6.7600000038510188E-3</v>
      </c>
    </row>
    <row r="26" spans="1:29" ht="18.75" customHeight="1" x14ac:dyDescent="0.2">
      <c r="A26" s="60" t="s">
        <v>168</v>
      </c>
      <c r="B26" s="184">
        <v>2005</v>
      </c>
      <c r="C26" s="73">
        <v>5962412</v>
      </c>
      <c r="D26" s="64">
        <v>23342.74</v>
      </c>
      <c r="E26" s="64">
        <f t="shared" si="0"/>
        <v>29585.488344000001</v>
      </c>
      <c r="F26" s="65">
        <v>59098.02</v>
      </c>
      <c r="G26" s="106">
        <f t="shared" si="1"/>
        <v>112026.24834399999</v>
      </c>
      <c r="H26" s="206">
        <f t="shared" si="6"/>
        <v>2973.7715710723191</v>
      </c>
      <c r="I26" s="108">
        <f t="shared" si="7"/>
        <v>55.873440570573564</v>
      </c>
      <c r="J26" s="221">
        <f t="shared" si="8"/>
        <v>3.9100000000000003E-3</v>
      </c>
      <c r="K26" s="73">
        <f>C26</f>
        <v>5962412</v>
      </c>
      <c r="L26" s="64">
        <v>23565.48</v>
      </c>
      <c r="M26" s="64">
        <f t="shared" si="2"/>
        <v>29585.488344000001</v>
      </c>
      <c r="N26" s="65">
        <v>59098.02</v>
      </c>
      <c r="O26" s="89">
        <f t="shared" si="3"/>
        <v>112248.988344</v>
      </c>
      <c r="P26" s="67">
        <f t="shared" si="4"/>
        <v>2973.7715710723191</v>
      </c>
      <c r="Q26" s="66">
        <f t="shared" si="5"/>
        <v>55.984532839900247</v>
      </c>
      <c r="R26" s="222">
        <f t="shared" si="9"/>
        <v>3.9500000000000004E-3</v>
      </c>
      <c r="S26" s="233">
        <f t="shared" si="10"/>
        <v>5962412</v>
      </c>
      <c r="T26" s="234">
        <f t="shared" si="11"/>
        <v>3.9149827284662656E-3</v>
      </c>
      <c r="U26" s="235">
        <f t="shared" si="12"/>
        <v>23342.74</v>
      </c>
      <c r="V26" s="237">
        <v>9.4599999999999997E-3</v>
      </c>
      <c r="W26" s="235">
        <f t="shared" si="13"/>
        <v>56404.417519999995</v>
      </c>
      <c r="X26" s="235">
        <f t="shared" si="14"/>
        <v>33061.677519999997</v>
      </c>
      <c r="Y26" s="78">
        <v>78</v>
      </c>
      <c r="Z26" s="78">
        <v>33091.39</v>
      </c>
      <c r="AB26" s="89">
        <f t="shared" si="18"/>
        <v>-29.71248000000196</v>
      </c>
    </row>
    <row r="27" spans="1:29" ht="14.45" customHeight="1" x14ac:dyDescent="0.25">
      <c r="A27" s="214" t="s">
        <v>126</v>
      </c>
      <c r="B27" s="184">
        <v>1025</v>
      </c>
      <c r="C27" s="73">
        <v>3012786</v>
      </c>
      <c r="D27" s="64">
        <v>10857.92</v>
      </c>
      <c r="E27" s="64">
        <f t="shared" si="0"/>
        <v>14949.444131999999</v>
      </c>
      <c r="F27" s="65">
        <v>32216.78</v>
      </c>
      <c r="G27" s="106">
        <f t="shared" si="1"/>
        <v>58024.144132000001</v>
      </c>
      <c r="H27" s="206">
        <f t="shared" si="6"/>
        <v>2939.3034146341465</v>
      </c>
      <c r="I27" s="108">
        <f t="shared" si="7"/>
        <v>56.608921104390248</v>
      </c>
      <c r="J27" s="221">
        <f t="shared" si="8"/>
        <v>3.5999999999999999E-3</v>
      </c>
      <c r="K27" s="73"/>
      <c r="L27" s="64"/>
      <c r="M27" s="64">
        <f t="shared" si="2"/>
        <v>0</v>
      </c>
      <c r="N27" s="65">
        <v>32216.78</v>
      </c>
      <c r="O27" s="89">
        <f t="shared" si="3"/>
        <v>32216.78</v>
      </c>
      <c r="P27" s="67">
        <f t="shared" si="4"/>
        <v>0</v>
      </c>
      <c r="Q27" s="66">
        <f t="shared" si="5"/>
        <v>31.431004878048778</v>
      </c>
      <c r="R27" s="222"/>
      <c r="S27" s="233">
        <f t="shared" si="10"/>
        <v>3012786</v>
      </c>
      <c r="T27" s="234">
        <f t="shared" si="11"/>
        <v>3.603946646061154E-3</v>
      </c>
      <c r="U27" s="235">
        <f t="shared" si="12"/>
        <v>10857.92</v>
      </c>
      <c r="V27" s="236">
        <v>1.545E-2</v>
      </c>
      <c r="W27" s="235">
        <f t="shared" si="13"/>
        <v>46547.543700000002</v>
      </c>
      <c r="X27" s="235">
        <f t="shared" si="14"/>
        <v>35689.623700000004</v>
      </c>
      <c r="Y27" s="78">
        <v>22</v>
      </c>
    </row>
    <row r="28" spans="1:29" s="207" customFormat="1" ht="18.75" customHeight="1" x14ac:dyDescent="0.2">
      <c r="A28" s="60" t="s">
        <v>118</v>
      </c>
      <c r="B28" s="185">
        <v>1271</v>
      </c>
      <c r="C28" s="73">
        <v>3392028</v>
      </c>
      <c r="D28" s="64">
        <v>12678.89</v>
      </c>
      <c r="E28" s="64">
        <f t="shared" si="0"/>
        <v>16831.242935999999</v>
      </c>
      <c r="F28" s="65">
        <v>52702.78</v>
      </c>
      <c r="G28" s="106">
        <f t="shared" si="1"/>
        <v>82212.912935999993</v>
      </c>
      <c r="H28" s="206">
        <f t="shared" si="6"/>
        <v>2668.7867820613692</v>
      </c>
      <c r="I28" s="108">
        <f t="shared" si="7"/>
        <v>64.683645110936268</v>
      </c>
      <c r="J28" s="221">
        <f t="shared" si="8"/>
        <v>3.7399999999999998E-3</v>
      </c>
      <c r="K28" s="73">
        <f>C28</f>
        <v>3392028</v>
      </c>
      <c r="L28" s="64">
        <v>12814.59</v>
      </c>
      <c r="M28" s="64">
        <f t="shared" si="2"/>
        <v>16831.242935999999</v>
      </c>
      <c r="N28" s="65">
        <v>52702.78</v>
      </c>
      <c r="O28" s="106">
        <f t="shared" si="3"/>
        <v>82348.61293599999</v>
      </c>
      <c r="P28" s="67">
        <f t="shared" si="4"/>
        <v>2668.7867820613692</v>
      </c>
      <c r="Q28" s="66">
        <f t="shared" si="5"/>
        <v>64.79041143666403</v>
      </c>
      <c r="R28" s="222">
        <f t="shared" si="9"/>
        <v>3.7799999999999999E-3</v>
      </c>
      <c r="S28" s="233">
        <f t="shared" si="10"/>
        <v>3392028</v>
      </c>
      <c r="T28" s="234">
        <f t="shared" si="11"/>
        <v>3.7378494517144316E-3</v>
      </c>
      <c r="U28" s="235">
        <f t="shared" si="12"/>
        <v>12678.89</v>
      </c>
      <c r="V28" s="236">
        <v>2.1340000000000001E-2</v>
      </c>
      <c r="W28" s="235">
        <f t="shared" si="13"/>
        <v>72385.877520000009</v>
      </c>
      <c r="X28" s="235">
        <f t="shared" si="14"/>
        <v>59706.98752000001</v>
      </c>
      <c r="Y28" s="220">
        <v>44</v>
      </c>
      <c r="Z28" s="220">
        <v>59706.97</v>
      </c>
      <c r="AB28" s="89">
        <f t="shared" ref="AB28:AB40" si="19">X28-Z28</f>
        <v>1.7520000008516945E-2</v>
      </c>
    </row>
    <row r="29" spans="1:29" ht="18.75" customHeight="1" x14ac:dyDescent="0.2">
      <c r="A29" s="60" t="s">
        <v>127</v>
      </c>
      <c r="B29" s="184">
        <v>873</v>
      </c>
      <c r="C29" s="73">
        <v>2393826</v>
      </c>
      <c r="D29" s="64">
        <v>9631.17</v>
      </c>
      <c r="E29" s="64">
        <f t="shared" si="0"/>
        <v>11878.164611999999</v>
      </c>
      <c r="F29" s="65">
        <v>34615.839999999997</v>
      </c>
      <c r="G29" s="106">
        <f t="shared" si="1"/>
        <v>56125.174611999995</v>
      </c>
      <c r="H29" s="206">
        <f t="shared" si="6"/>
        <v>2742.0687285223366</v>
      </c>
      <c r="I29" s="108">
        <f t="shared" si="7"/>
        <v>64.290005282932412</v>
      </c>
      <c r="J29" s="221">
        <f t="shared" si="8"/>
        <v>4.0200000000000001E-3</v>
      </c>
      <c r="K29" s="73">
        <v>2796777</v>
      </c>
      <c r="L29" s="64">
        <v>10947.28</v>
      </c>
      <c r="M29" s="64">
        <f t="shared" si="2"/>
        <v>13877.607473999999</v>
      </c>
      <c r="N29" s="65">
        <v>34615.839999999997</v>
      </c>
      <c r="O29" s="89">
        <f t="shared" si="3"/>
        <v>59440.727473999999</v>
      </c>
      <c r="P29" s="67">
        <f t="shared" si="4"/>
        <v>3203.6391752577319</v>
      </c>
      <c r="Q29" s="66">
        <f t="shared" si="5"/>
        <v>68.087889431844218</v>
      </c>
      <c r="R29" s="222">
        <f t="shared" si="9"/>
        <v>3.9100000000000003E-3</v>
      </c>
      <c r="S29" s="233">
        <f t="shared" si="10"/>
        <v>2393826</v>
      </c>
      <c r="T29" s="234">
        <f t="shared" si="11"/>
        <v>4.0233375358108732E-3</v>
      </c>
      <c r="U29" s="235">
        <f t="shared" si="12"/>
        <v>9631.17</v>
      </c>
      <c r="V29" s="236">
        <v>1.269E-2</v>
      </c>
      <c r="W29" s="235">
        <f t="shared" si="13"/>
        <v>30377.65194</v>
      </c>
      <c r="X29" s="235">
        <f t="shared" si="14"/>
        <v>20746.481939999998</v>
      </c>
      <c r="Y29" s="223">
        <v>63</v>
      </c>
      <c r="Z29" s="220">
        <v>20746.48</v>
      </c>
      <c r="AB29" s="89">
        <f t="shared" si="19"/>
        <v>1.9399999982852023E-3</v>
      </c>
    </row>
    <row r="30" spans="1:29" ht="18.75" customHeight="1" x14ac:dyDescent="0.2">
      <c r="A30" s="60" t="s">
        <v>183</v>
      </c>
      <c r="B30" s="184">
        <v>1183</v>
      </c>
      <c r="C30" s="73">
        <v>3674535</v>
      </c>
      <c r="D30" s="64">
        <v>14439.16</v>
      </c>
      <c r="E30" s="64">
        <f t="shared" si="0"/>
        <v>18233.042669999999</v>
      </c>
      <c r="F30" s="65">
        <v>29730.29</v>
      </c>
      <c r="G30" s="106">
        <f t="shared" si="1"/>
        <v>62402.49267</v>
      </c>
      <c r="H30" s="206">
        <f t="shared" si="6"/>
        <v>3106.1158072696535</v>
      </c>
      <c r="I30" s="108">
        <f t="shared" si="7"/>
        <v>52.749359822485204</v>
      </c>
      <c r="J30" s="221">
        <f t="shared" si="8"/>
        <v>3.9300000000000003E-3</v>
      </c>
      <c r="K30" s="73">
        <v>4386648</v>
      </c>
      <c r="L30" s="64">
        <v>16184.06</v>
      </c>
      <c r="M30" s="64">
        <f t="shared" si="2"/>
        <v>21766.547375999999</v>
      </c>
      <c r="N30" s="65">
        <v>29730.29</v>
      </c>
      <c r="O30" s="89">
        <f t="shared" si="3"/>
        <v>67680.897376000008</v>
      </c>
      <c r="P30" s="67">
        <f t="shared" si="4"/>
        <v>3708.0710059171597</v>
      </c>
      <c r="Q30" s="66">
        <f t="shared" si="5"/>
        <v>57.211240385460698</v>
      </c>
      <c r="R30" s="222">
        <f t="shared" si="9"/>
        <v>3.6900000000000001E-3</v>
      </c>
      <c r="S30" s="233">
        <f t="shared" si="10"/>
        <v>3674535</v>
      </c>
      <c r="T30" s="234">
        <f t="shared" si="11"/>
        <v>3.9295203338653734E-3</v>
      </c>
      <c r="U30" s="235">
        <f t="shared" si="12"/>
        <v>14439.16</v>
      </c>
      <c r="V30" s="236">
        <v>1.4200000000000001E-2</v>
      </c>
      <c r="W30" s="235">
        <f t="shared" si="13"/>
        <v>52178.397000000004</v>
      </c>
      <c r="X30" s="235">
        <f t="shared" si="14"/>
        <v>37739.237000000008</v>
      </c>
      <c r="Y30" s="223">
        <v>76</v>
      </c>
      <c r="Z30" s="220">
        <v>37739.24</v>
      </c>
      <c r="AB30" s="89">
        <f t="shared" si="19"/>
        <v>-2.999999989697244E-3</v>
      </c>
    </row>
    <row r="31" spans="1:29" ht="18.75" customHeight="1" x14ac:dyDescent="0.2">
      <c r="A31" s="60" t="s">
        <v>207</v>
      </c>
      <c r="B31" s="184">
        <v>2442</v>
      </c>
      <c r="C31" s="73">
        <v>8098062</v>
      </c>
      <c r="D31" s="64">
        <v>29582.57</v>
      </c>
      <c r="E31" s="64">
        <f t="shared" si="0"/>
        <v>40182.583643999998</v>
      </c>
      <c r="F31" s="65">
        <v>60386.15</v>
      </c>
      <c r="G31" s="106">
        <f t="shared" si="1"/>
        <v>130151.303644</v>
      </c>
      <c r="H31" s="206">
        <f t="shared" si="6"/>
        <v>3316.159705159705</v>
      </c>
      <c r="I31" s="108">
        <f t="shared" si="7"/>
        <v>53.297012139230141</v>
      </c>
      <c r="J31" s="221">
        <f t="shared" si="8"/>
        <v>3.65E-3</v>
      </c>
      <c r="K31" s="73">
        <f>C31</f>
        <v>8098062</v>
      </c>
      <c r="L31" s="64">
        <v>29870.37</v>
      </c>
      <c r="M31" s="64">
        <f t="shared" si="2"/>
        <v>40182.583643999998</v>
      </c>
      <c r="N31" s="65">
        <v>60386.15</v>
      </c>
      <c r="O31" s="89">
        <f t="shared" si="3"/>
        <v>130439.10364399999</v>
      </c>
      <c r="P31" s="67">
        <f t="shared" si="4"/>
        <v>3316.159705159705</v>
      </c>
      <c r="Q31" s="66">
        <f t="shared" si="5"/>
        <v>53.41486635708435</v>
      </c>
      <c r="R31" s="222">
        <f t="shared" si="9"/>
        <v>3.6900000000000001E-3</v>
      </c>
      <c r="S31" s="233">
        <f t="shared" si="10"/>
        <v>8098062</v>
      </c>
      <c r="T31" s="234">
        <f t="shared" si="11"/>
        <v>3.6530431602030213E-3</v>
      </c>
      <c r="U31" s="235">
        <f t="shared" si="12"/>
        <v>29582.57</v>
      </c>
      <c r="V31" s="236">
        <v>7.28E-3</v>
      </c>
      <c r="W31" s="235">
        <f t="shared" si="13"/>
        <v>58953.891360000001</v>
      </c>
      <c r="X31" s="235">
        <f t="shared" si="14"/>
        <v>29371.321360000002</v>
      </c>
      <c r="Y31" s="223">
        <v>104</v>
      </c>
      <c r="Z31" s="220">
        <v>29395.95</v>
      </c>
      <c r="AB31" s="89">
        <f t="shared" si="19"/>
        <v>-24.628639999998995</v>
      </c>
    </row>
    <row r="32" spans="1:29" ht="18.75" customHeight="1" x14ac:dyDescent="0.2">
      <c r="A32" s="60" t="s">
        <v>246</v>
      </c>
      <c r="B32" s="184">
        <v>11672</v>
      </c>
      <c r="C32" s="73">
        <v>28530051</v>
      </c>
      <c r="D32" s="64">
        <v>98389.91</v>
      </c>
      <c r="E32" s="64">
        <f t="shared" si="0"/>
        <v>141566.11306199999</v>
      </c>
      <c r="F32" s="65">
        <v>81285.98</v>
      </c>
      <c r="G32" s="106">
        <f t="shared" si="1"/>
        <v>321242.00306199997</v>
      </c>
      <c r="H32" s="206">
        <f t="shared" si="6"/>
        <v>2444.3155414667581</v>
      </c>
      <c r="I32" s="108">
        <f t="shared" si="7"/>
        <v>27.52244714376285</v>
      </c>
      <c r="J32" s="221">
        <f t="shared" si="8"/>
        <v>3.4499999999999999E-3</v>
      </c>
      <c r="K32" s="73">
        <v>29520770</v>
      </c>
      <c r="L32" s="64">
        <v>97021.51</v>
      </c>
      <c r="M32" s="64">
        <f t="shared" si="2"/>
        <v>146482.06073999999</v>
      </c>
      <c r="N32" s="65">
        <v>81285.98</v>
      </c>
      <c r="O32" s="89">
        <f t="shared" si="3"/>
        <v>324789.55073999998</v>
      </c>
      <c r="P32" s="67">
        <f t="shared" si="4"/>
        <v>2529.1955106237147</v>
      </c>
      <c r="Q32" s="66">
        <f t="shared" si="5"/>
        <v>27.826383716586701</v>
      </c>
      <c r="R32" s="222">
        <f t="shared" si="9"/>
        <v>3.29E-3</v>
      </c>
      <c r="S32" s="233">
        <f t="shared" si="10"/>
        <v>28530051</v>
      </c>
      <c r="T32" s="234">
        <f t="shared" si="11"/>
        <v>3.4486412239501433E-3</v>
      </c>
      <c r="U32" s="235">
        <f t="shared" si="12"/>
        <v>98389.91</v>
      </c>
      <c r="V32" s="236">
        <v>8.5500000000000003E-3</v>
      </c>
      <c r="W32" s="235">
        <f t="shared" si="13"/>
        <v>243931.93605000002</v>
      </c>
      <c r="X32" s="235">
        <f t="shared" si="14"/>
        <v>145542.02605000001</v>
      </c>
      <c r="Y32" s="223">
        <v>122</v>
      </c>
      <c r="Z32" s="220">
        <v>145542.03</v>
      </c>
      <c r="AB32" s="89">
        <f t="shared" si="19"/>
        <v>-3.9499999838881195E-3</v>
      </c>
    </row>
    <row r="33" spans="1:28" ht="18.75" customHeight="1" x14ac:dyDescent="0.2">
      <c r="A33" s="60" t="s">
        <v>128</v>
      </c>
      <c r="B33" s="184">
        <v>2275</v>
      </c>
      <c r="C33" s="73">
        <v>6134192</v>
      </c>
      <c r="D33" s="64">
        <v>27144.77</v>
      </c>
      <c r="E33" s="64">
        <f t="shared" si="0"/>
        <v>30437.860703999995</v>
      </c>
      <c r="F33" s="65">
        <v>87162.17</v>
      </c>
      <c r="G33" s="106">
        <f t="shared" si="1"/>
        <v>144744.80070399999</v>
      </c>
      <c r="H33" s="206">
        <f t="shared" si="6"/>
        <v>2696.348131868132</v>
      </c>
      <c r="I33" s="108">
        <f t="shared" si="7"/>
        <v>63.624088221538457</v>
      </c>
      <c r="J33" s="221">
        <f t="shared" si="8"/>
        <v>4.4299999999999999E-3</v>
      </c>
      <c r="K33" s="73">
        <f>C33</f>
        <v>6134192</v>
      </c>
      <c r="L33" s="64">
        <v>27417.23</v>
      </c>
      <c r="M33" s="64">
        <f t="shared" si="2"/>
        <v>30437.860703999995</v>
      </c>
      <c r="N33" s="65">
        <v>87162.17</v>
      </c>
      <c r="O33" s="89">
        <f t="shared" ref="O33:O64" si="20">SUM(L33:N33)</f>
        <v>145017.26070399999</v>
      </c>
      <c r="P33" s="67">
        <f t="shared" ref="P33:P70" si="21">K33/B33</f>
        <v>2696.348131868132</v>
      </c>
      <c r="Q33" s="66">
        <f t="shared" ref="Q33:Q68" si="22">O33/B33</f>
        <v>63.743850858901091</v>
      </c>
      <c r="R33" s="222">
        <f t="shared" si="9"/>
        <v>4.47E-3</v>
      </c>
      <c r="S33" s="233">
        <f t="shared" si="10"/>
        <v>6134192</v>
      </c>
      <c r="T33" s="234">
        <f t="shared" si="11"/>
        <v>4.4251581952439705E-3</v>
      </c>
      <c r="U33" s="235">
        <f t="shared" si="12"/>
        <v>27144.77</v>
      </c>
      <c r="V33" s="236">
        <v>2.1930000000000002E-2</v>
      </c>
      <c r="W33" s="235">
        <f t="shared" si="13"/>
        <v>134522.83056</v>
      </c>
      <c r="X33" s="235">
        <f t="shared" si="14"/>
        <v>107378.06056</v>
      </c>
      <c r="Y33" s="223">
        <v>274</v>
      </c>
      <c r="Z33" s="220">
        <v>107378.06</v>
      </c>
      <c r="AB33" s="89">
        <f t="shared" si="19"/>
        <v>5.6000000040512532E-4</v>
      </c>
    </row>
    <row r="34" spans="1:28" ht="18.75" customHeight="1" x14ac:dyDescent="0.2">
      <c r="A34" s="60" t="s">
        <v>176</v>
      </c>
      <c r="B34" s="184">
        <v>4363</v>
      </c>
      <c r="C34" s="73">
        <v>12697503</v>
      </c>
      <c r="D34" s="64">
        <v>54057.56</v>
      </c>
      <c r="E34" s="64">
        <f t="shared" si="0"/>
        <v>63005.009886</v>
      </c>
      <c r="F34" s="65">
        <v>108273.57</v>
      </c>
      <c r="G34" s="106">
        <f t="shared" si="1"/>
        <v>225336.13988600002</v>
      </c>
      <c r="H34" s="206">
        <f t="shared" si="6"/>
        <v>2910.2688517075408</v>
      </c>
      <c r="I34" s="108">
        <f t="shared" si="7"/>
        <v>51.647063920696773</v>
      </c>
      <c r="J34" s="221">
        <f t="shared" si="8"/>
        <v>4.2599999999999999E-3</v>
      </c>
      <c r="K34" s="73">
        <f>C34</f>
        <v>12697503</v>
      </c>
      <c r="L34" s="64">
        <v>54596.36</v>
      </c>
      <c r="M34" s="64">
        <f t="shared" si="2"/>
        <v>63005.009886</v>
      </c>
      <c r="N34" s="65">
        <v>108273.57</v>
      </c>
      <c r="O34" s="89">
        <f t="shared" si="20"/>
        <v>225874.93988600001</v>
      </c>
      <c r="P34" s="67">
        <f t="shared" si="21"/>
        <v>2910.2688517075408</v>
      </c>
      <c r="Q34" s="66">
        <f t="shared" si="22"/>
        <v>51.770556930093974</v>
      </c>
      <c r="R34" s="222">
        <f t="shared" si="9"/>
        <v>4.3E-3</v>
      </c>
      <c r="S34" s="233">
        <f t="shared" si="10"/>
        <v>12697503</v>
      </c>
      <c r="T34" s="234">
        <f t="shared" si="11"/>
        <v>4.2573378403612111E-3</v>
      </c>
      <c r="U34" s="235">
        <f t="shared" si="12"/>
        <v>54057.56</v>
      </c>
      <c r="V34" s="236">
        <v>1.2829999999999999E-2</v>
      </c>
      <c r="W34" s="235">
        <f t="shared" si="13"/>
        <v>162908.96348999999</v>
      </c>
      <c r="X34" s="235">
        <f t="shared" si="14"/>
        <v>108851.40349</v>
      </c>
      <c r="Y34" s="223">
        <v>224</v>
      </c>
      <c r="Z34" s="220">
        <v>108817.60000000001</v>
      </c>
      <c r="AB34" s="89">
        <f t="shared" si="19"/>
        <v>33.803489999991143</v>
      </c>
    </row>
    <row r="35" spans="1:28" ht="18.75" customHeight="1" x14ac:dyDescent="0.2">
      <c r="A35" s="60" t="s">
        <v>184</v>
      </c>
      <c r="B35" s="184">
        <v>3596</v>
      </c>
      <c r="C35" s="73">
        <v>11909736</v>
      </c>
      <c r="D35" s="64">
        <v>47915.27</v>
      </c>
      <c r="E35" s="64">
        <f t="shared" si="0"/>
        <v>59096.110031999997</v>
      </c>
      <c r="F35" s="65">
        <v>125534.87</v>
      </c>
      <c r="G35" s="106">
        <f t="shared" si="1"/>
        <v>232546.25003199998</v>
      </c>
      <c r="H35" s="206">
        <f t="shared" si="6"/>
        <v>3311.939933259177</v>
      </c>
      <c r="I35" s="108">
        <f t="shared" si="7"/>
        <v>64.668033935483862</v>
      </c>
      <c r="J35" s="221">
        <f t="shared" si="8"/>
        <v>4.0200000000000001E-3</v>
      </c>
      <c r="K35" s="73">
        <f>C35</f>
        <v>11909736</v>
      </c>
      <c r="L35" s="64">
        <v>48401.94</v>
      </c>
      <c r="M35" s="64">
        <f t="shared" si="2"/>
        <v>59096.110031999997</v>
      </c>
      <c r="N35" s="65">
        <v>125534.87</v>
      </c>
      <c r="O35" s="89">
        <f t="shared" si="20"/>
        <v>233032.92003199999</v>
      </c>
      <c r="P35" s="67">
        <f t="shared" si="21"/>
        <v>3311.939933259177</v>
      </c>
      <c r="Q35" s="66">
        <f t="shared" si="22"/>
        <v>64.803370420467189</v>
      </c>
      <c r="R35" s="222">
        <f t="shared" si="9"/>
        <v>4.0600000000000002E-3</v>
      </c>
      <c r="S35" s="233">
        <f t="shared" si="10"/>
        <v>11909736</v>
      </c>
      <c r="T35" s="234">
        <f t="shared" si="11"/>
        <v>4.02320168977717E-3</v>
      </c>
      <c r="U35" s="235">
        <f t="shared" si="12"/>
        <v>47915.27</v>
      </c>
      <c r="V35" s="236">
        <v>8.4899999999999993E-3</v>
      </c>
      <c r="W35" s="235">
        <f t="shared" si="13"/>
        <v>101113.65863999999</v>
      </c>
      <c r="X35" s="235">
        <f t="shared" si="14"/>
        <v>53198.388639999997</v>
      </c>
      <c r="Y35" s="223">
        <v>115</v>
      </c>
      <c r="Z35" s="220">
        <v>53236.52</v>
      </c>
      <c r="AB35" s="89">
        <f t="shared" si="19"/>
        <v>-38.131359999999404</v>
      </c>
    </row>
    <row r="36" spans="1:28" ht="18.75" customHeight="1" x14ac:dyDescent="0.2">
      <c r="A36" s="60" t="s">
        <v>199</v>
      </c>
      <c r="B36" s="184">
        <v>1032</v>
      </c>
      <c r="C36" s="73">
        <v>3423309</v>
      </c>
      <c r="D36" s="64">
        <v>13893.77</v>
      </c>
      <c r="E36" s="64">
        <f t="shared" si="0"/>
        <v>16986.459257999999</v>
      </c>
      <c r="F36" s="65">
        <v>41526.57</v>
      </c>
      <c r="G36" s="106">
        <f t="shared" si="1"/>
        <v>72406.799257999999</v>
      </c>
      <c r="H36" s="206">
        <f t="shared" si="6"/>
        <v>3317.1598837209303</v>
      </c>
      <c r="I36" s="108">
        <f t="shared" si="7"/>
        <v>70.161627187984493</v>
      </c>
      <c r="J36" s="221">
        <f t="shared" si="8"/>
        <v>4.0600000000000002E-3</v>
      </c>
      <c r="K36" s="73">
        <f>C36</f>
        <v>3423309</v>
      </c>
      <c r="L36" s="64">
        <v>14052.48</v>
      </c>
      <c r="M36" s="64">
        <f t="shared" si="2"/>
        <v>16986.459257999999</v>
      </c>
      <c r="N36" s="65">
        <v>41526.57</v>
      </c>
      <c r="O36" s="89">
        <f t="shared" si="20"/>
        <v>72565.509258000006</v>
      </c>
      <c r="P36" s="67">
        <f t="shared" si="21"/>
        <v>3317.1598837209303</v>
      </c>
      <c r="Q36" s="66">
        <f t="shared" si="22"/>
        <v>70.315415947674424</v>
      </c>
      <c r="R36" s="222">
        <f t="shared" si="9"/>
        <v>4.1000000000000003E-3</v>
      </c>
      <c r="S36" s="233">
        <f t="shared" si="10"/>
        <v>3423309</v>
      </c>
      <c r="T36" s="234">
        <f t="shared" si="11"/>
        <v>4.0585789947679279E-3</v>
      </c>
      <c r="U36" s="235">
        <f t="shared" si="12"/>
        <v>13893.77</v>
      </c>
      <c r="V36" s="236">
        <v>1.7610000000000001E-2</v>
      </c>
      <c r="W36" s="235">
        <f t="shared" si="13"/>
        <v>60284.471490000004</v>
      </c>
      <c r="X36" s="235">
        <f t="shared" si="14"/>
        <v>46390.701490000007</v>
      </c>
      <c r="Y36" s="223">
        <v>49</v>
      </c>
      <c r="Z36" s="220">
        <v>46385.84</v>
      </c>
      <c r="AB36" s="89">
        <f t="shared" si="19"/>
        <v>4.8614900000102352</v>
      </c>
    </row>
    <row r="37" spans="1:28" ht="18.75" customHeight="1" x14ac:dyDescent="0.2">
      <c r="A37" s="60" t="s">
        <v>164</v>
      </c>
      <c r="B37" s="184">
        <v>1556</v>
      </c>
      <c r="C37" s="73">
        <v>4348271</v>
      </c>
      <c r="D37" s="64">
        <v>18078.439999999999</v>
      </c>
      <c r="E37" s="64">
        <f t="shared" si="0"/>
        <v>21576.120701999997</v>
      </c>
      <c r="F37" s="65">
        <v>42411.39</v>
      </c>
      <c r="G37" s="106">
        <f t="shared" si="1"/>
        <v>82065.950702000002</v>
      </c>
      <c r="H37" s="206">
        <f t="shared" si="6"/>
        <v>2794.5186375321337</v>
      </c>
      <c r="I37" s="108">
        <f t="shared" si="7"/>
        <v>52.74161356169666</v>
      </c>
      <c r="J37" s="221">
        <f t="shared" si="8"/>
        <v>4.1599999999999996E-3</v>
      </c>
      <c r="K37" s="73">
        <v>4348271</v>
      </c>
      <c r="L37" s="64">
        <v>18259.22</v>
      </c>
      <c r="M37" s="64">
        <f t="shared" si="2"/>
        <v>21576.120701999997</v>
      </c>
      <c r="N37" s="65">
        <v>42411.39</v>
      </c>
      <c r="O37" s="89">
        <f t="shared" si="20"/>
        <v>82246.730702000001</v>
      </c>
      <c r="P37" s="67">
        <f t="shared" si="21"/>
        <v>2794.5186375321337</v>
      </c>
      <c r="Q37" s="66">
        <f t="shared" si="22"/>
        <v>52.857796080976861</v>
      </c>
      <c r="R37" s="222">
        <f t="shared" si="9"/>
        <v>4.1999999999999997E-3</v>
      </c>
      <c r="S37" s="233">
        <f t="shared" si="10"/>
        <v>4348271</v>
      </c>
      <c r="T37" s="234">
        <f t="shared" si="11"/>
        <v>4.1576157511801813E-3</v>
      </c>
      <c r="U37" s="235">
        <f t="shared" si="12"/>
        <v>18078.439999999999</v>
      </c>
      <c r="V37" s="236">
        <v>1.0410000000000001E-2</v>
      </c>
      <c r="W37" s="235">
        <f t="shared" si="13"/>
        <v>45265.501110000005</v>
      </c>
      <c r="X37" s="235">
        <f t="shared" si="14"/>
        <v>27187.061110000006</v>
      </c>
      <c r="Y37" s="223">
        <v>114</v>
      </c>
      <c r="Z37" s="220">
        <v>27176.69</v>
      </c>
      <c r="AB37" s="89">
        <f t="shared" si="19"/>
        <v>10.37111000000732</v>
      </c>
    </row>
    <row r="38" spans="1:28" ht="18.75" customHeight="1" x14ac:dyDescent="0.2">
      <c r="A38" s="60" t="s">
        <v>119</v>
      </c>
      <c r="B38" s="184">
        <v>318</v>
      </c>
      <c r="C38" s="73">
        <v>810556</v>
      </c>
      <c r="D38" s="64">
        <v>3497.19</v>
      </c>
      <c r="E38" s="64">
        <f t="shared" si="0"/>
        <v>4021.9788719999997</v>
      </c>
      <c r="F38" s="65">
        <v>14833.74</v>
      </c>
      <c r="G38" s="106">
        <f t="shared" si="1"/>
        <v>22352.908872</v>
      </c>
      <c r="H38" s="206">
        <f t="shared" si="6"/>
        <v>2548.9182389937105</v>
      </c>
      <c r="I38" s="108">
        <f t="shared" si="7"/>
        <v>70.29216626415095</v>
      </c>
      <c r="J38" s="221">
        <f t="shared" si="8"/>
        <v>4.3099999999999996E-3</v>
      </c>
      <c r="K38" s="73">
        <f>C38</f>
        <v>810556</v>
      </c>
      <c r="L38" s="64">
        <v>3533.34</v>
      </c>
      <c r="M38" s="64">
        <f t="shared" si="2"/>
        <v>4021.9788719999997</v>
      </c>
      <c r="N38" s="65">
        <v>14796.74</v>
      </c>
      <c r="O38" s="89">
        <f>SUM(L38:N38)</f>
        <v>22352.058872000001</v>
      </c>
      <c r="P38" s="67">
        <f t="shared" si="21"/>
        <v>2548.9182389937105</v>
      </c>
      <c r="Q38" s="66">
        <f t="shared" si="22"/>
        <v>70.289493308176105</v>
      </c>
      <c r="R38" s="222">
        <f t="shared" si="9"/>
        <v>4.3600000000000002E-3</v>
      </c>
      <c r="S38" s="233">
        <f t="shared" si="10"/>
        <v>810556</v>
      </c>
      <c r="T38" s="234">
        <f t="shared" si="11"/>
        <v>4.3145569214218388E-3</v>
      </c>
      <c r="U38" s="235">
        <f t="shared" si="12"/>
        <v>3497.19</v>
      </c>
      <c r="V38" s="236">
        <v>1.184E-2</v>
      </c>
      <c r="W38" s="235">
        <f t="shared" si="13"/>
        <v>9596.9830399999992</v>
      </c>
      <c r="X38" s="235">
        <f t="shared" si="14"/>
        <v>6099.7930399999987</v>
      </c>
      <c r="Y38" s="223">
        <v>13</v>
      </c>
      <c r="Z38" s="220">
        <v>6103.49</v>
      </c>
      <c r="AB38" s="89">
        <f t="shared" si="19"/>
        <v>-3.6969600000011269</v>
      </c>
    </row>
    <row r="39" spans="1:28" ht="18.75" customHeight="1" x14ac:dyDescent="0.2">
      <c r="A39" s="60" t="s">
        <v>218</v>
      </c>
      <c r="B39" s="184">
        <v>423</v>
      </c>
      <c r="C39" s="73">
        <v>1364649</v>
      </c>
      <c r="D39" s="64">
        <v>5779.12</v>
      </c>
      <c r="E39" s="64">
        <f t="shared" si="0"/>
        <v>6771.3883379999997</v>
      </c>
      <c r="F39" s="65">
        <v>14306.41</v>
      </c>
      <c r="G39" s="106">
        <f t="shared" si="1"/>
        <v>26856.918337999999</v>
      </c>
      <c r="H39" s="206">
        <f t="shared" si="6"/>
        <v>3226.1205673758864</v>
      </c>
      <c r="I39" s="108">
        <f t="shared" si="7"/>
        <v>63.49153271394799</v>
      </c>
      <c r="J39" s="221">
        <f t="shared" si="8"/>
        <v>4.2300000000000003E-3</v>
      </c>
      <c r="K39" s="73">
        <f>C39</f>
        <v>1364649</v>
      </c>
      <c r="L39" s="64">
        <v>5836.91</v>
      </c>
      <c r="M39" s="64">
        <f t="shared" si="2"/>
        <v>6771.3883379999997</v>
      </c>
      <c r="N39" s="65">
        <v>14306.41</v>
      </c>
      <c r="O39" s="89">
        <f t="shared" si="20"/>
        <v>26914.708338</v>
      </c>
      <c r="P39" s="67">
        <f t="shared" si="21"/>
        <v>3226.1205673758864</v>
      </c>
      <c r="Q39" s="66">
        <f t="shared" si="22"/>
        <v>63.62815209929078</v>
      </c>
      <c r="R39" s="222">
        <f t="shared" si="9"/>
        <v>4.28E-3</v>
      </c>
      <c r="S39" s="233">
        <f t="shared" si="10"/>
        <v>1364649</v>
      </c>
      <c r="T39" s="234">
        <f t="shared" si="11"/>
        <v>4.2348765140340118E-3</v>
      </c>
      <c r="U39" s="235">
        <f t="shared" si="12"/>
        <v>5779.12</v>
      </c>
      <c r="V39" s="236">
        <v>9.3200000000000002E-3</v>
      </c>
      <c r="W39" s="235">
        <f t="shared" si="13"/>
        <v>12718.528679999999</v>
      </c>
      <c r="X39" s="235">
        <f t="shared" si="14"/>
        <v>6939.4086799999995</v>
      </c>
      <c r="Y39" s="223">
        <v>28</v>
      </c>
      <c r="Z39" s="220">
        <v>6946.06</v>
      </c>
      <c r="AB39" s="89">
        <f t="shared" si="19"/>
        <v>-6.651320000000851</v>
      </c>
    </row>
    <row r="40" spans="1:28" ht="18.75" customHeight="1" x14ac:dyDescent="0.2">
      <c r="A40" s="60" t="s">
        <v>201</v>
      </c>
      <c r="B40" s="184">
        <v>1122</v>
      </c>
      <c r="C40" s="73">
        <v>3044055</v>
      </c>
      <c r="D40" s="64">
        <v>12177.91</v>
      </c>
      <c r="E40" s="64">
        <f t="shared" si="0"/>
        <v>15104.600909999999</v>
      </c>
      <c r="F40" s="65">
        <v>38674.1</v>
      </c>
      <c r="G40" s="106">
        <f t="shared" si="1"/>
        <v>65956.610909999989</v>
      </c>
      <c r="H40" s="206">
        <f t="shared" si="6"/>
        <v>2713.0614973262032</v>
      </c>
      <c r="I40" s="108">
        <f t="shared" si="7"/>
        <v>58.784858208556138</v>
      </c>
      <c r="J40" s="221">
        <f t="shared" si="8"/>
        <v>4.0000000000000001E-3</v>
      </c>
      <c r="K40" s="73">
        <v>3355259</v>
      </c>
      <c r="L40" s="64">
        <v>13820.82</v>
      </c>
      <c r="M40" s="64">
        <f t="shared" si="2"/>
        <v>16648.795157999997</v>
      </c>
      <c r="N40" s="65">
        <v>38674.1</v>
      </c>
      <c r="O40" s="89">
        <f t="shared" si="20"/>
        <v>69143.715157999992</v>
      </c>
      <c r="P40" s="67">
        <f t="shared" si="21"/>
        <v>2990.4269162210339</v>
      </c>
      <c r="Q40" s="66">
        <f t="shared" si="22"/>
        <v>61.62541457932263</v>
      </c>
      <c r="R40" s="222">
        <f t="shared" si="9"/>
        <v>4.1200000000000004E-3</v>
      </c>
      <c r="S40" s="233">
        <f t="shared" si="10"/>
        <v>3044055</v>
      </c>
      <c r="T40" s="234">
        <f t="shared" si="11"/>
        <v>4.0005551805075796E-3</v>
      </c>
      <c r="U40" s="235">
        <f t="shared" si="12"/>
        <v>12177.91</v>
      </c>
      <c r="V40" s="236">
        <v>1.806E-2</v>
      </c>
      <c r="W40" s="235">
        <f t="shared" si="13"/>
        <v>54975.633300000001</v>
      </c>
      <c r="X40" s="235">
        <f t="shared" si="14"/>
        <v>42797.723299999998</v>
      </c>
      <c r="Y40" s="220">
        <v>62</v>
      </c>
      <c r="Z40" s="220">
        <v>42797.72</v>
      </c>
      <c r="AB40" s="89">
        <f t="shared" si="19"/>
        <v>3.2999999966705218E-3</v>
      </c>
    </row>
    <row r="41" spans="1:28" ht="14.45" customHeight="1" x14ac:dyDescent="0.25">
      <c r="A41" s="214" t="s">
        <v>236</v>
      </c>
      <c r="B41" s="184">
        <v>84</v>
      </c>
      <c r="C41" s="73">
        <v>132495</v>
      </c>
      <c r="D41" s="64">
        <v>544.54999999999995</v>
      </c>
      <c r="E41" s="64">
        <f t="shared" si="0"/>
        <v>657.44018999999992</v>
      </c>
      <c r="F41" s="65">
        <v>1726.35</v>
      </c>
      <c r="G41" s="106">
        <f t="shared" si="1"/>
        <v>2928.3401899999999</v>
      </c>
      <c r="H41" s="206">
        <f t="shared" si="6"/>
        <v>1577.3214285714287</v>
      </c>
      <c r="I41" s="108">
        <f t="shared" si="7"/>
        <v>34.861192738095234</v>
      </c>
      <c r="J41" s="221">
        <f t="shared" si="8"/>
        <v>4.1099999999999999E-3</v>
      </c>
      <c r="K41" s="73"/>
      <c r="L41" s="64"/>
      <c r="M41" s="64">
        <f t="shared" si="2"/>
        <v>0</v>
      </c>
      <c r="N41" s="65">
        <v>1726.35</v>
      </c>
      <c r="O41" s="89">
        <f t="shared" si="20"/>
        <v>1726.35</v>
      </c>
      <c r="P41" s="67">
        <f t="shared" si="21"/>
        <v>0</v>
      </c>
      <c r="Q41" s="66">
        <f t="shared" si="22"/>
        <v>20.551785714285714</v>
      </c>
      <c r="R41" s="222"/>
      <c r="S41" s="233">
        <f t="shared" si="10"/>
        <v>132495</v>
      </c>
      <c r="T41" s="234">
        <f t="shared" si="11"/>
        <v>4.1099664138269367E-3</v>
      </c>
      <c r="U41" s="235">
        <f t="shared" si="12"/>
        <v>544.54999999999995</v>
      </c>
      <c r="V41" s="236">
        <v>1.806E-2</v>
      </c>
      <c r="W41" s="235">
        <f t="shared" si="13"/>
        <v>2392.8597</v>
      </c>
      <c r="X41" s="235">
        <f t="shared" si="14"/>
        <v>1848.3097</v>
      </c>
      <c r="Y41" s="78">
        <v>1</v>
      </c>
    </row>
    <row r="42" spans="1:28" ht="18.75" customHeight="1" x14ac:dyDescent="0.2">
      <c r="A42" s="44" t="s">
        <v>290</v>
      </c>
      <c r="B42" s="184">
        <v>73</v>
      </c>
      <c r="C42" s="73">
        <v>177497</v>
      </c>
      <c r="D42" s="74">
        <v>953.39</v>
      </c>
      <c r="E42" s="64">
        <f t="shared" si="0"/>
        <v>880.74011399999983</v>
      </c>
      <c r="F42" s="65">
        <v>11089.5</v>
      </c>
      <c r="G42" s="106">
        <f t="shared" si="1"/>
        <v>12923.630114</v>
      </c>
      <c r="H42" s="206">
        <f t="shared" si="6"/>
        <v>2431.4657534246576</v>
      </c>
      <c r="I42" s="108">
        <f t="shared" si="7"/>
        <v>177.0360289589041</v>
      </c>
      <c r="J42" s="221">
        <f t="shared" si="8"/>
        <v>5.3699999999999998E-3</v>
      </c>
      <c r="K42" s="73">
        <v>164525</v>
      </c>
      <c r="L42" s="64">
        <v>864.25</v>
      </c>
      <c r="M42" s="64">
        <f t="shared" si="2"/>
        <v>816.37305000000003</v>
      </c>
      <c r="N42" s="65">
        <v>2217.9</v>
      </c>
      <c r="O42" s="89">
        <f t="shared" si="20"/>
        <v>3898.5230500000002</v>
      </c>
      <c r="P42" s="67">
        <f t="shared" si="21"/>
        <v>2253.7671232876714</v>
      </c>
      <c r="Q42" s="66">
        <f t="shared" si="22"/>
        <v>53.404425342465757</v>
      </c>
      <c r="R42" s="222">
        <f t="shared" si="9"/>
        <v>5.2500000000000003E-3</v>
      </c>
      <c r="S42" s="233">
        <f t="shared" si="10"/>
        <v>177497</v>
      </c>
      <c r="T42" s="234">
        <f t="shared" si="11"/>
        <v>5.3713020501754962E-3</v>
      </c>
      <c r="U42" s="235">
        <f t="shared" si="12"/>
        <v>953.39</v>
      </c>
      <c r="V42" s="236">
        <v>9.4710000000000003E-3</v>
      </c>
      <c r="W42" s="235">
        <f t="shared" si="13"/>
        <v>1681.074087</v>
      </c>
      <c r="X42" s="235">
        <f t="shared" si="14"/>
        <v>727.68408699999998</v>
      </c>
      <c r="Y42" s="78">
        <v>3</v>
      </c>
      <c r="Z42" s="78">
        <v>702.52</v>
      </c>
      <c r="AB42" s="89">
        <f t="shared" ref="AB42:AB52" si="23">X42-Z42</f>
        <v>25.164086999999995</v>
      </c>
    </row>
    <row r="43" spans="1:28" ht="18.75" customHeight="1" x14ac:dyDescent="0.2">
      <c r="A43" s="60" t="s">
        <v>70</v>
      </c>
      <c r="B43" s="183">
        <v>171</v>
      </c>
      <c r="C43" s="73">
        <v>337096</v>
      </c>
      <c r="D43" s="74">
        <v>1866.52</v>
      </c>
      <c r="E43" s="64">
        <f t="shared" si="0"/>
        <v>1672.6703519999999</v>
      </c>
      <c r="F43" s="65">
        <v>7035</v>
      </c>
      <c r="G43" s="106">
        <f t="shared" si="1"/>
        <v>10574.190352</v>
      </c>
      <c r="H43" s="206">
        <f t="shared" si="6"/>
        <v>1971.3216374269007</v>
      </c>
      <c r="I43" s="108">
        <f t="shared" si="7"/>
        <v>61.837370479532161</v>
      </c>
      <c r="J43" s="221">
        <f t="shared" si="8"/>
        <v>5.5399999999999998E-3</v>
      </c>
      <c r="K43" s="73">
        <v>324008</v>
      </c>
      <c r="L43" s="64">
        <v>1829.73</v>
      </c>
      <c r="M43" s="64">
        <f t="shared" si="2"/>
        <v>1607.7276959999999</v>
      </c>
      <c r="N43" s="65">
        <v>7035</v>
      </c>
      <c r="O43" s="89">
        <f t="shared" si="20"/>
        <v>10472.457695999999</v>
      </c>
      <c r="P43" s="67">
        <f t="shared" si="21"/>
        <v>1894.7836257309941</v>
      </c>
      <c r="Q43" s="66">
        <f t="shared" si="22"/>
        <v>61.242442666666662</v>
      </c>
      <c r="R43" s="222">
        <f t="shared" si="9"/>
        <v>5.6499999999999996E-3</v>
      </c>
      <c r="S43" s="233">
        <f t="shared" si="10"/>
        <v>337096</v>
      </c>
      <c r="T43" s="234">
        <f t="shared" si="11"/>
        <v>5.5370576927640794E-3</v>
      </c>
      <c r="U43" s="235">
        <f t="shared" si="12"/>
        <v>1866.52</v>
      </c>
      <c r="V43" s="236">
        <v>1.2120000000000001E-2</v>
      </c>
      <c r="W43" s="235">
        <f t="shared" si="13"/>
        <v>4085.6035200000001</v>
      </c>
      <c r="X43" s="235">
        <f t="shared" si="14"/>
        <v>2219.0835200000001</v>
      </c>
      <c r="Y43" s="78">
        <v>22</v>
      </c>
      <c r="Z43" s="78">
        <v>2115.77</v>
      </c>
      <c r="AB43" s="89">
        <f t="shared" si="23"/>
        <v>103.31352000000015</v>
      </c>
    </row>
    <row r="44" spans="1:28" ht="18.75" customHeight="1" x14ac:dyDescent="0.2">
      <c r="A44" s="60" t="s">
        <v>220</v>
      </c>
      <c r="B44" s="183">
        <v>2090</v>
      </c>
      <c r="C44" s="73">
        <v>4789055</v>
      </c>
      <c r="D44" s="64">
        <v>21616.63</v>
      </c>
      <c r="E44" s="64">
        <f t="shared" si="0"/>
        <v>23763.29091</v>
      </c>
      <c r="F44" s="65">
        <v>54221.73</v>
      </c>
      <c r="G44" s="106">
        <f t="shared" si="1"/>
        <v>99601.650909999997</v>
      </c>
      <c r="H44" s="206">
        <f t="shared" si="6"/>
        <v>2291.4138755980862</v>
      </c>
      <c r="I44" s="108">
        <f t="shared" si="7"/>
        <v>47.656292301435407</v>
      </c>
      <c r="J44" s="221">
        <f t="shared" si="8"/>
        <v>4.5100000000000001E-3</v>
      </c>
      <c r="K44" s="73">
        <f>C44</f>
        <v>4789055</v>
      </c>
      <c r="L44" s="64">
        <v>21843.47</v>
      </c>
      <c r="M44" s="64">
        <f t="shared" si="2"/>
        <v>23763.29091</v>
      </c>
      <c r="N44" s="65">
        <v>54221.73</v>
      </c>
      <c r="O44" s="89">
        <f t="shared" si="20"/>
        <v>99828.490909999993</v>
      </c>
      <c r="P44" s="67">
        <f t="shared" si="21"/>
        <v>2291.4138755980862</v>
      </c>
      <c r="Q44" s="66">
        <f t="shared" si="22"/>
        <v>47.76482818660287</v>
      </c>
      <c r="R44" s="222">
        <f t="shared" si="9"/>
        <v>4.5599999999999998E-3</v>
      </c>
      <c r="S44" s="233">
        <f t="shared" si="10"/>
        <v>4789055</v>
      </c>
      <c r="T44" s="234">
        <f t="shared" si="11"/>
        <v>4.5137568894072005E-3</v>
      </c>
      <c r="U44" s="235">
        <f t="shared" si="12"/>
        <v>21616.63</v>
      </c>
      <c r="V44" s="236">
        <v>1.5640000000000001E-2</v>
      </c>
      <c r="W44" s="235">
        <f t="shared" si="13"/>
        <v>74900.820200000002</v>
      </c>
      <c r="X44" s="235">
        <f t="shared" si="14"/>
        <v>53284.190199999997</v>
      </c>
      <c r="Y44" s="78">
        <v>89</v>
      </c>
      <c r="Z44" s="78">
        <v>53302.09</v>
      </c>
      <c r="AB44" s="89">
        <f t="shared" si="23"/>
        <v>-17.899799999999232</v>
      </c>
    </row>
    <row r="45" spans="1:28" ht="18.75" customHeight="1" x14ac:dyDescent="0.2">
      <c r="A45" s="44" t="s">
        <v>221</v>
      </c>
      <c r="B45" s="183">
        <v>3808</v>
      </c>
      <c r="C45" s="73">
        <v>7931246</v>
      </c>
      <c r="D45" s="64">
        <v>29346.92</v>
      </c>
      <c r="E45" s="64">
        <f t="shared" si="0"/>
        <v>39354.842651999999</v>
      </c>
      <c r="F45" s="65">
        <v>99192.88</v>
      </c>
      <c r="G45" s="106">
        <f t="shared" si="1"/>
        <v>167894.64265200001</v>
      </c>
      <c r="H45" s="206">
        <f t="shared" si="6"/>
        <v>2082.7851890756301</v>
      </c>
      <c r="I45" s="108">
        <f t="shared" si="7"/>
        <v>44.08997968802521</v>
      </c>
      <c r="J45" s="221">
        <f t="shared" si="8"/>
        <v>3.7000000000000002E-3</v>
      </c>
      <c r="K45" s="73">
        <f>C45</f>
        <v>7931246</v>
      </c>
      <c r="L45" s="64">
        <v>29624.82</v>
      </c>
      <c r="M45" s="64">
        <f t="shared" si="2"/>
        <v>39354.842651999999</v>
      </c>
      <c r="N45" s="65">
        <v>99192.88</v>
      </c>
      <c r="O45" s="89">
        <f t="shared" si="20"/>
        <v>168172.542652</v>
      </c>
      <c r="P45" s="67">
        <f t="shared" si="21"/>
        <v>2082.7851890756301</v>
      </c>
      <c r="Q45" s="66">
        <f t="shared" si="22"/>
        <v>44.162957629201685</v>
      </c>
      <c r="R45" s="222">
        <f t="shared" si="9"/>
        <v>3.7399999999999998E-3</v>
      </c>
      <c r="S45" s="233">
        <f t="shared" si="10"/>
        <v>7931246</v>
      </c>
      <c r="T45" s="234">
        <f t="shared" si="11"/>
        <v>3.7001651442913255E-3</v>
      </c>
      <c r="U45" s="235">
        <f t="shared" si="12"/>
        <v>29346.92</v>
      </c>
      <c r="V45" s="236">
        <v>1.8790000000000001E-2</v>
      </c>
      <c r="W45" s="235">
        <f t="shared" si="13"/>
        <v>149028.11234000002</v>
      </c>
      <c r="X45" s="235">
        <f t="shared" si="14"/>
        <v>119681.19234000002</v>
      </c>
      <c r="Y45" s="78">
        <v>138</v>
      </c>
      <c r="Z45" s="78">
        <v>119682.56</v>
      </c>
      <c r="AB45" s="89">
        <f t="shared" si="23"/>
        <v>-1.3676599999744212</v>
      </c>
    </row>
    <row r="46" spans="1:28" ht="18.75" customHeight="1" x14ac:dyDescent="0.2">
      <c r="A46" s="44" t="s">
        <v>222</v>
      </c>
      <c r="B46" s="183">
        <v>922</v>
      </c>
      <c r="C46" s="73">
        <v>2214302</v>
      </c>
      <c r="D46" s="64">
        <v>8604.17</v>
      </c>
      <c r="E46" s="64">
        <f t="shared" si="0"/>
        <v>10987.366523999999</v>
      </c>
      <c r="F46" s="65">
        <v>36164.74</v>
      </c>
      <c r="G46" s="106">
        <f t="shared" si="1"/>
        <v>55756.276524000001</v>
      </c>
      <c r="H46" s="206">
        <f t="shared" si="6"/>
        <v>2401.6290672451191</v>
      </c>
      <c r="I46" s="108">
        <f t="shared" si="7"/>
        <v>60.473184950108461</v>
      </c>
      <c r="J46" s="221">
        <f t="shared" si="8"/>
        <v>3.8899999999999998E-3</v>
      </c>
      <c r="K46" s="73">
        <f>C46</f>
        <v>2214302</v>
      </c>
      <c r="L46" s="64">
        <v>8695.19</v>
      </c>
      <c r="M46" s="64">
        <f t="shared" si="2"/>
        <v>10987.366523999999</v>
      </c>
      <c r="N46" s="65">
        <v>36164.74</v>
      </c>
      <c r="O46" s="89">
        <f t="shared" si="20"/>
        <v>55847.296523999998</v>
      </c>
      <c r="P46" s="67">
        <f t="shared" si="21"/>
        <v>2401.6290672451191</v>
      </c>
      <c r="Q46" s="66">
        <f t="shared" si="22"/>
        <v>60.57190512364425</v>
      </c>
      <c r="R46" s="222">
        <f t="shared" si="9"/>
        <v>3.9300000000000003E-3</v>
      </c>
      <c r="S46" s="233">
        <f t="shared" si="10"/>
        <v>2214302</v>
      </c>
      <c r="T46" s="234">
        <f t="shared" si="11"/>
        <v>3.8857256146632214E-3</v>
      </c>
      <c r="U46" s="235">
        <f t="shared" si="12"/>
        <v>8604.17</v>
      </c>
      <c r="V46" s="236">
        <v>1.7399999999999999E-2</v>
      </c>
      <c r="W46" s="235">
        <f t="shared" si="13"/>
        <v>38528.854800000001</v>
      </c>
      <c r="X46" s="235">
        <f t="shared" si="14"/>
        <v>29924.684800000003</v>
      </c>
      <c r="Y46" s="78">
        <v>37</v>
      </c>
      <c r="Z46" s="78">
        <v>29915.22</v>
      </c>
      <c r="AB46" s="89">
        <f t="shared" si="23"/>
        <v>9.46480000000156</v>
      </c>
    </row>
    <row r="47" spans="1:28" ht="18.75" customHeight="1" x14ac:dyDescent="0.2">
      <c r="A47" s="60" t="s">
        <v>224</v>
      </c>
      <c r="B47" s="183">
        <v>3249</v>
      </c>
      <c r="C47" s="73">
        <v>7741720</v>
      </c>
      <c r="D47" s="64">
        <v>41172.51</v>
      </c>
      <c r="E47" s="64">
        <f t="shared" si="0"/>
        <v>38414.414639999995</v>
      </c>
      <c r="F47" s="65">
        <v>71088.17</v>
      </c>
      <c r="G47" s="106">
        <f t="shared" si="1"/>
        <v>150675.09464</v>
      </c>
      <c r="H47" s="206">
        <f t="shared" si="6"/>
        <v>2382.800861803632</v>
      </c>
      <c r="I47" s="108">
        <f t="shared" si="7"/>
        <v>46.37583706986765</v>
      </c>
      <c r="J47" s="221">
        <f t="shared" si="8"/>
        <v>5.3200000000000001E-3</v>
      </c>
      <c r="K47" s="73">
        <v>7741726</v>
      </c>
      <c r="L47" s="64">
        <v>41601.47</v>
      </c>
      <c r="M47" s="64">
        <f t="shared" si="2"/>
        <v>38414.444411999997</v>
      </c>
      <c r="N47" s="65">
        <v>71088.17</v>
      </c>
      <c r="O47" s="89">
        <f t="shared" si="20"/>
        <v>151104.084412</v>
      </c>
      <c r="P47" s="67">
        <f t="shared" si="21"/>
        <v>2382.8027085257004</v>
      </c>
      <c r="Q47" s="66">
        <f t="shared" si="22"/>
        <v>46.507874549707601</v>
      </c>
      <c r="R47" s="222">
        <f t="shared" si="9"/>
        <v>5.3699999999999998E-3</v>
      </c>
      <c r="S47" s="233">
        <f t="shared" si="10"/>
        <v>7741720</v>
      </c>
      <c r="T47" s="234">
        <f t="shared" si="11"/>
        <v>5.3182639000118838E-3</v>
      </c>
      <c r="U47" s="235">
        <f t="shared" si="12"/>
        <v>41172.51</v>
      </c>
      <c r="V47" s="236">
        <v>1.4E-2</v>
      </c>
      <c r="W47" s="235">
        <f t="shared" si="13"/>
        <v>108384.08</v>
      </c>
      <c r="X47" s="235">
        <f t="shared" si="14"/>
        <v>67211.570000000007</v>
      </c>
      <c r="Y47" s="78">
        <v>219</v>
      </c>
      <c r="Z47" s="78">
        <v>67211.570000000007</v>
      </c>
      <c r="AB47" s="89">
        <f t="shared" si="23"/>
        <v>0</v>
      </c>
    </row>
    <row r="48" spans="1:28" ht="18.75" customHeight="1" x14ac:dyDescent="0.2">
      <c r="A48" s="60" t="s">
        <v>226</v>
      </c>
      <c r="B48" s="183">
        <v>552</v>
      </c>
      <c r="C48" s="73">
        <v>1160789</v>
      </c>
      <c r="D48" s="64">
        <v>5184.79</v>
      </c>
      <c r="E48" s="64">
        <f t="shared" si="0"/>
        <v>5759.8350179999998</v>
      </c>
      <c r="F48" s="65">
        <v>26904.02</v>
      </c>
      <c r="G48" s="106">
        <f t="shared" si="1"/>
        <v>37848.645017999996</v>
      </c>
      <c r="H48" s="206">
        <f t="shared" si="6"/>
        <v>2102.878623188406</v>
      </c>
      <c r="I48" s="108">
        <f t="shared" si="7"/>
        <v>68.566385902173906</v>
      </c>
      <c r="J48" s="221">
        <f t="shared" si="8"/>
        <v>4.47E-3</v>
      </c>
      <c r="K48" s="73">
        <v>1248032</v>
      </c>
      <c r="L48" s="64">
        <v>5651.49</v>
      </c>
      <c r="M48" s="64">
        <f t="shared" si="2"/>
        <v>6192.7347839999993</v>
      </c>
      <c r="N48" s="65">
        <v>26904.02</v>
      </c>
      <c r="O48" s="89">
        <f t="shared" si="20"/>
        <v>38748.244783999995</v>
      </c>
      <c r="P48" s="67">
        <f t="shared" si="21"/>
        <v>2260.927536231884</v>
      </c>
      <c r="Q48" s="66">
        <f t="shared" si="22"/>
        <v>70.196095623188398</v>
      </c>
      <c r="R48" s="222">
        <f t="shared" si="9"/>
        <v>4.5300000000000002E-3</v>
      </c>
      <c r="S48" s="233">
        <f t="shared" si="10"/>
        <v>1160789</v>
      </c>
      <c r="T48" s="234">
        <f t="shared" si="11"/>
        <v>4.4666084878474902E-3</v>
      </c>
      <c r="U48" s="235">
        <f t="shared" si="12"/>
        <v>5184.79</v>
      </c>
      <c r="V48" s="236">
        <v>1.15E-2</v>
      </c>
      <c r="W48" s="235">
        <f t="shared" si="13"/>
        <v>13349.0735</v>
      </c>
      <c r="X48" s="235">
        <f t="shared" si="14"/>
        <v>8164.2835000000005</v>
      </c>
      <c r="Y48" s="78">
        <v>34</v>
      </c>
      <c r="Z48" s="78">
        <v>8164.28</v>
      </c>
      <c r="AB48" s="89">
        <f t="shared" si="23"/>
        <v>3.5000000007130438E-3</v>
      </c>
    </row>
    <row r="49" spans="1:28" ht="18.75" customHeight="1" x14ac:dyDescent="0.2">
      <c r="A49" s="60" t="s">
        <v>228</v>
      </c>
      <c r="B49" s="183">
        <v>807</v>
      </c>
      <c r="C49" s="73">
        <v>1941627</v>
      </c>
      <c r="D49" s="64">
        <v>8607.7000000000007</v>
      </c>
      <c r="E49" s="64">
        <f t="shared" si="0"/>
        <v>9634.3531739999999</v>
      </c>
      <c r="F49" s="65">
        <v>33314.639999999999</v>
      </c>
      <c r="G49" s="106">
        <f t="shared" si="1"/>
        <v>51556.693174</v>
      </c>
      <c r="H49" s="206">
        <f t="shared" si="6"/>
        <v>2405.9814126394053</v>
      </c>
      <c r="I49" s="108">
        <f t="shared" si="7"/>
        <v>63.886856473358115</v>
      </c>
      <c r="J49" s="221">
        <f t="shared" si="8"/>
        <v>4.4299999999999999E-3</v>
      </c>
      <c r="K49" s="73">
        <v>1941608</v>
      </c>
      <c r="L49" s="64">
        <v>8697.8799999999992</v>
      </c>
      <c r="M49" s="64">
        <f t="shared" si="2"/>
        <v>9634.2588959999994</v>
      </c>
      <c r="N49" s="65">
        <v>34718.15</v>
      </c>
      <c r="O49" s="89">
        <f t="shared" si="20"/>
        <v>53050.288895999998</v>
      </c>
      <c r="P49" s="67">
        <f t="shared" si="21"/>
        <v>2405.9578686493182</v>
      </c>
      <c r="Q49" s="66">
        <f t="shared" si="22"/>
        <v>65.737656624535319</v>
      </c>
      <c r="R49" s="222">
        <f t="shared" si="9"/>
        <v>4.4799999999999996E-3</v>
      </c>
      <c r="S49" s="233">
        <f t="shared" si="10"/>
        <v>1941627</v>
      </c>
      <c r="T49" s="234">
        <f t="shared" si="11"/>
        <v>4.4332407820863642E-3</v>
      </c>
      <c r="U49" s="235">
        <f t="shared" si="12"/>
        <v>8607.7000000000007</v>
      </c>
      <c r="V49" s="236">
        <v>1.3990000000000001E-2</v>
      </c>
      <c r="W49" s="235">
        <f t="shared" si="13"/>
        <v>27163.361730000001</v>
      </c>
      <c r="X49" s="235">
        <f t="shared" si="14"/>
        <v>18555.66173</v>
      </c>
      <c r="Y49" s="78">
        <v>67</v>
      </c>
      <c r="Z49" s="78">
        <v>18561.77</v>
      </c>
      <c r="AB49" s="89">
        <f t="shared" si="23"/>
        <v>-6.1082700000006298</v>
      </c>
    </row>
    <row r="50" spans="1:28" ht="18.75" customHeight="1" x14ac:dyDescent="0.2">
      <c r="A50" s="44" t="s">
        <v>230</v>
      </c>
      <c r="B50" s="183">
        <v>792</v>
      </c>
      <c r="C50" s="73">
        <v>1895810</v>
      </c>
      <c r="D50" s="74">
        <v>7393.66</v>
      </c>
      <c r="E50" s="64">
        <f t="shared" si="0"/>
        <v>9407.0092199999981</v>
      </c>
      <c r="F50" s="65">
        <v>21329.37</v>
      </c>
      <c r="G50" s="106">
        <f t="shared" si="1"/>
        <v>38130.039219999991</v>
      </c>
      <c r="H50" s="206">
        <f t="shared" si="6"/>
        <v>2393.6994949494951</v>
      </c>
      <c r="I50" s="108">
        <f t="shared" si="7"/>
        <v>48.143988914141403</v>
      </c>
      <c r="J50" s="221">
        <f t="shared" si="8"/>
        <v>3.8999999999999998E-3</v>
      </c>
      <c r="K50" s="73">
        <f>C50</f>
        <v>1895810</v>
      </c>
      <c r="L50" s="64">
        <v>7469.49</v>
      </c>
      <c r="M50" s="64">
        <f t="shared" si="2"/>
        <v>9407.0092199999981</v>
      </c>
      <c r="N50" s="65">
        <v>21329.37</v>
      </c>
      <c r="O50" s="89">
        <f t="shared" si="20"/>
        <v>38205.869219999993</v>
      </c>
      <c r="P50" s="67">
        <f t="shared" si="21"/>
        <v>2393.6994949494951</v>
      </c>
      <c r="Q50" s="66">
        <f t="shared" si="22"/>
        <v>48.239733863636353</v>
      </c>
      <c r="R50" s="222">
        <f t="shared" si="9"/>
        <v>3.9399999999999999E-3</v>
      </c>
      <c r="S50" s="233">
        <f t="shared" si="10"/>
        <v>1895810</v>
      </c>
      <c r="T50" s="234">
        <f t="shared" si="11"/>
        <v>3.9000005274790195E-3</v>
      </c>
      <c r="U50" s="235">
        <f t="shared" si="12"/>
        <v>7393.66</v>
      </c>
      <c r="V50" s="236">
        <v>1.341E-2</v>
      </c>
      <c r="W50" s="235">
        <f t="shared" si="13"/>
        <v>25422.812099999999</v>
      </c>
      <c r="X50" s="235">
        <f t="shared" si="14"/>
        <v>18029.152099999999</v>
      </c>
      <c r="Y50" s="78">
        <v>11</v>
      </c>
      <c r="Z50" s="78">
        <v>18029.150000000001</v>
      </c>
      <c r="AB50" s="89">
        <f t="shared" si="23"/>
        <v>2.0999999978812411E-3</v>
      </c>
    </row>
    <row r="51" spans="1:28" s="207" customFormat="1" ht="18.75" customHeight="1" x14ac:dyDescent="0.2">
      <c r="A51" s="60" t="s">
        <v>231</v>
      </c>
      <c r="B51" s="183">
        <v>1353</v>
      </c>
      <c r="C51" s="73">
        <v>3293245</v>
      </c>
      <c r="D51" s="64">
        <v>12190.33</v>
      </c>
      <c r="E51" s="64">
        <f t="shared" si="0"/>
        <v>16341.081690000001</v>
      </c>
      <c r="F51" s="65">
        <v>28204.63</v>
      </c>
      <c r="G51" s="106">
        <f t="shared" si="1"/>
        <v>56736.041689999998</v>
      </c>
      <c r="H51" s="206">
        <f t="shared" si="6"/>
        <v>2434.0317812269031</v>
      </c>
      <c r="I51" s="108">
        <f t="shared" si="7"/>
        <v>41.933511966001475</v>
      </c>
      <c r="J51" s="221">
        <f t="shared" si="8"/>
        <v>3.7000000000000002E-3</v>
      </c>
      <c r="K51" s="73">
        <v>3451829</v>
      </c>
      <c r="L51" s="64">
        <v>11482.21</v>
      </c>
      <c r="M51" s="64">
        <f t="shared" si="2"/>
        <v>17127.975498</v>
      </c>
      <c r="N51" s="65">
        <v>28204.63</v>
      </c>
      <c r="O51" s="106">
        <f t="shared" si="20"/>
        <v>56814.815497999996</v>
      </c>
      <c r="P51" s="67">
        <f t="shared" si="21"/>
        <v>2551.2409460458239</v>
      </c>
      <c r="Q51" s="66">
        <f t="shared" si="22"/>
        <v>41.991733553584623</v>
      </c>
      <c r="R51" s="222">
        <f t="shared" si="9"/>
        <v>3.3300000000000001E-3</v>
      </c>
      <c r="S51" s="233">
        <f t="shared" si="10"/>
        <v>3293245</v>
      </c>
      <c r="T51" s="234">
        <f t="shared" si="11"/>
        <v>3.7016164907257127E-3</v>
      </c>
      <c r="U51" s="235">
        <f t="shared" si="12"/>
        <v>12190.33</v>
      </c>
      <c r="V51" s="236">
        <v>1.11E-2</v>
      </c>
      <c r="W51" s="235">
        <f t="shared" si="13"/>
        <v>36555.019500000002</v>
      </c>
      <c r="X51" s="235">
        <f t="shared" si="14"/>
        <v>24364.6895</v>
      </c>
      <c r="Y51" s="207">
        <v>26</v>
      </c>
      <c r="Z51" s="207">
        <v>24364.69</v>
      </c>
      <c r="AB51" s="89">
        <f t="shared" si="23"/>
        <v>-4.99999998282874E-4</v>
      </c>
    </row>
    <row r="52" spans="1:28" ht="18.75" customHeight="1" x14ac:dyDescent="0.2">
      <c r="A52" s="44" t="s">
        <v>286</v>
      </c>
      <c r="B52" s="183">
        <v>2358</v>
      </c>
      <c r="C52" s="73">
        <v>5855330</v>
      </c>
      <c r="D52" s="64">
        <v>23405.200000000001</v>
      </c>
      <c r="E52" s="64">
        <f t="shared" si="0"/>
        <v>29054.147459999996</v>
      </c>
      <c r="F52" s="65">
        <v>56105.52</v>
      </c>
      <c r="G52" s="106">
        <f t="shared" si="1"/>
        <v>108564.86745999999</v>
      </c>
      <c r="H52" s="206">
        <f t="shared" si="6"/>
        <v>2483.1764206955045</v>
      </c>
      <c r="I52" s="108">
        <f t="shared" si="7"/>
        <v>46.041080347752327</v>
      </c>
      <c r="J52" s="221">
        <f t="shared" si="8"/>
        <v>4.0000000000000001E-3</v>
      </c>
      <c r="K52" s="73">
        <f>C52</f>
        <v>5855330</v>
      </c>
      <c r="L52" s="64">
        <v>23642.34</v>
      </c>
      <c r="M52" s="64">
        <f t="shared" si="2"/>
        <v>29054.147459999996</v>
      </c>
      <c r="N52" s="65">
        <v>56105.52</v>
      </c>
      <c r="O52" s="89">
        <f t="shared" si="20"/>
        <v>108802.00745999999</v>
      </c>
      <c r="P52" s="67">
        <f t="shared" si="21"/>
        <v>2483.1764206955045</v>
      </c>
      <c r="Q52" s="66">
        <f t="shared" si="22"/>
        <v>46.141648625954197</v>
      </c>
      <c r="R52" s="222">
        <f t="shared" si="9"/>
        <v>4.0400000000000002E-3</v>
      </c>
      <c r="S52" s="233">
        <f t="shared" si="10"/>
        <v>5855330</v>
      </c>
      <c r="T52" s="234">
        <f t="shared" si="11"/>
        <v>3.9972469527763599E-3</v>
      </c>
      <c r="U52" s="235">
        <f t="shared" si="12"/>
        <v>23405.200000000001</v>
      </c>
      <c r="V52" s="236">
        <v>1.8020000000000001E-2</v>
      </c>
      <c r="W52" s="235">
        <f t="shared" si="13"/>
        <v>105513.0466</v>
      </c>
      <c r="X52" s="235">
        <f t="shared" si="14"/>
        <v>82107.846600000004</v>
      </c>
      <c r="Y52" s="78">
        <v>71</v>
      </c>
      <c r="Z52" s="78">
        <v>82091.73</v>
      </c>
      <c r="AB52" s="89">
        <f t="shared" si="23"/>
        <v>16.116600000008475</v>
      </c>
    </row>
    <row r="53" spans="1:28" s="207" customFormat="1" ht="14.45" customHeight="1" x14ac:dyDescent="0.25">
      <c r="A53" s="214" t="s">
        <v>233</v>
      </c>
      <c r="B53" s="183">
        <v>3199</v>
      </c>
      <c r="C53" s="73">
        <v>6149905</v>
      </c>
      <c r="D53" s="64">
        <v>19032.97</v>
      </c>
      <c r="E53" s="64">
        <f t="shared" si="0"/>
        <v>30515.828609999997</v>
      </c>
      <c r="F53" s="65">
        <v>78602.23</v>
      </c>
      <c r="G53" s="106">
        <f t="shared" si="1"/>
        <v>128151.02860999999</v>
      </c>
      <c r="H53" s="206">
        <f t="shared" si="6"/>
        <v>1922.4460768990309</v>
      </c>
      <c r="I53" s="108">
        <f t="shared" si="7"/>
        <v>40.059715101594243</v>
      </c>
      <c r="J53" s="221">
        <f t="shared" si="8"/>
        <v>3.0899999999999999E-3</v>
      </c>
      <c r="K53" s="73"/>
      <c r="L53" s="64"/>
      <c r="M53" s="64">
        <f t="shared" si="2"/>
        <v>0</v>
      </c>
      <c r="N53" s="65">
        <v>78602.23</v>
      </c>
      <c r="O53" s="106">
        <f t="shared" si="20"/>
        <v>78602.23</v>
      </c>
      <c r="P53" s="67">
        <f t="shared" si="21"/>
        <v>0</v>
      </c>
      <c r="Q53" s="66">
        <f t="shared" si="22"/>
        <v>24.570875273522976</v>
      </c>
      <c r="R53" s="222"/>
      <c r="S53" s="233">
        <f t="shared" si="10"/>
        <v>6149905</v>
      </c>
      <c r="T53" s="234">
        <f t="shared" si="11"/>
        <v>3.094839676385245E-3</v>
      </c>
      <c r="U53" s="235">
        <f t="shared" si="12"/>
        <v>19032.97</v>
      </c>
      <c r="V53" s="236">
        <v>2.6780000000000002E-2</v>
      </c>
      <c r="W53" s="235">
        <f t="shared" si="13"/>
        <v>164694.4559</v>
      </c>
      <c r="X53" s="235">
        <f t="shared" si="14"/>
        <v>145661.4859</v>
      </c>
      <c r="Y53" s="207">
        <v>48</v>
      </c>
    </row>
    <row r="54" spans="1:28" ht="18.75" customHeight="1" x14ac:dyDescent="0.2">
      <c r="A54" s="60" t="s">
        <v>234</v>
      </c>
      <c r="B54" s="183">
        <v>1691</v>
      </c>
      <c r="C54" s="73">
        <v>2602274</v>
      </c>
      <c r="D54" s="64">
        <v>10160.67</v>
      </c>
      <c r="E54" s="64">
        <f t="shared" si="0"/>
        <v>12912.483587999999</v>
      </c>
      <c r="F54" s="65">
        <v>31087.759999999998</v>
      </c>
      <c r="G54" s="106">
        <f t="shared" si="1"/>
        <v>54160.913587999996</v>
      </c>
      <c r="H54" s="206">
        <f t="shared" si="6"/>
        <v>1538.896510940272</v>
      </c>
      <c r="I54" s="108">
        <f t="shared" si="7"/>
        <v>32.028925835600234</v>
      </c>
      <c r="J54" s="221">
        <f t="shared" si="8"/>
        <v>3.8999999999999998E-3</v>
      </c>
      <c r="K54" s="73">
        <f>C54</f>
        <v>2602274</v>
      </c>
      <c r="L54" s="64">
        <f>D54*1.01</f>
        <v>10262.2767</v>
      </c>
      <c r="M54" s="64">
        <f t="shared" si="2"/>
        <v>12912.483587999999</v>
      </c>
      <c r="N54" s="65">
        <v>31087.759999999998</v>
      </c>
      <c r="O54" s="89">
        <f t="shared" si="20"/>
        <v>54262.520288</v>
      </c>
      <c r="P54" s="67">
        <f t="shared" si="21"/>
        <v>1538.896510940272</v>
      </c>
      <c r="Q54" s="66">
        <f t="shared" si="22"/>
        <v>32.089012589000589</v>
      </c>
      <c r="R54" s="222">
        <f t="shared" si="9"/>
        <v>3.9399999999999999E-3</v>
      </c>
      <c r="S54" s="233">
        <f t="shared" si="10"/>
        <v>2602274</v>
      </c>
      <c r="T54" s="234">
        <f t="shared" si="11"/>
        <v>3.9045350335898525E-3</v>
      </c>
      <c r="U54" s="235">
        <f t="shared" si="12"/>
        <v>10160.67</v>
      </c>
      <c r="V54" s="236">
        <v>1.4500000000000001E-2</v>
      </c>
      <c r="W54" s="235">
        <f t="shared" si="13"/>
        <v>37732.973000000005</v>
      </c>
      <c r="X54" s="235">
        <f t="shared" si="14"/>
        <v>27572.303000000007</v>
      </c>
      <c r="Y54" s="78">
        <v>57</v>
      </c>
      <c r="Z54" s="78">
        <v>29466.2</v>
      </c>
      <c r="AB54" s="89">
        <f t="shared" ref="AB54:AB77" si="24">X54-Z54</f>
        <v>-1893.8969999999936</v>
      </c>
    </row>
    <row r="55" spans="1:28" ht="18.75" customHeight="1" x14ac:dyDescent="0.2">
      <c r="A55" s="60" t="s">
        <v>235</v>
      </c>
      <c r="B55" s="183">
        <v>1015</v>
      </c>
      <c r="C55" s="73">
        <v>2634794</v>
      </c>
      <c r="D55" s="64">
        <v>11581.96</v>
      </c>
      <c r="E55" s="64">
        <f t="shared" si="0"/>
        <v>13073.847827999998</v>
      </c>
      <c r="F55" s="65">
        <v>28130.01</v>
      </c>
      <c r="G55" s="106">
        <f t="shared" si="1"/>
        <v>52785.817827999999</v>
      </c>
      <c r="H55" s="206">
        <f t="shared" si="6"/>
        <v>2595.8561576354682</v>
      </c>
      <c r="I55" s="108">
        <f t="shared" si="7"/>
        <v>52.005731850246306</v>
      </c>
      <c r="J55" s="221">
        <f t="shared" si="8"/>
        <v>4.4000000000000003E-3</v>
      </c>
      <c r="K55" s="73">
        <v>2553726</v>
      </c>
      <c r="L55" s="64">
        <v>11338.54</v>
      </c>
      <c r="M55" s="64">
        <f t="shared" si="2"/>
        <v>12671.588411999999</v>
      </c>
      <c r="N55" s="65">
        <v>20384.080000000002</v>
      </c>
      <c r="O55" s="89">
        <f t="shared" si="20"/>
        <v>44394.208412</v>
      </c>
      <c r="P55" s="67">
        <f t="shared" si="21"/>
        <v>2515.9862068965517</v>
      </c>
      <c r="Q55" s="66">
        <f t="shared" si="22"/>
        <v>43.738136366502467</v>
      </c>
      <c r="R55" s="222">
        <f t="shared" si="9"/>
        <v>4.4400000000000004E-3</v>
      </c>
      <c r="S55" s="233">
        <f t="shared" si="10"/>
        <v>2634794</v>
      </c>
      <c r="T55" s="234">
        <f t="shared" si="11"/>
        <v>4.3957743945067431E-3</v>
      </c>
      <c r="U55" s="235">
        <f t="shared" si="12"/>
        <v>11581.96</v>
      </c>
      <c r="V55" s="236">
        <v>1.3599999999999999E-2</v>
      </c>
      <c r="W55" s="235">
        <f t="shared" si="13"/>
        <v>35833.198400000001</v>
      </c>
      <c r="X55" s="235">
        <f t="shared" si="14"/>
        <v>24251.238400000002</v>
      </c>
      <c r="Y55" s="78">
        <v>10</v>
      </c>
      <c r="Z55" s="78">
        <v>23494.28</v>
      </c>
      <c r="AB55" s="89">
        <f t="shared" si="24"/>
        <v>756.95840000000317</v>
      </c>
    </row>
    <row r="56" spans="1:28" s="207" customFormat="1" ht="18.75" customHeight="1" x14ac:dyDescent="0.2">
      <c r="A56" s="44" t="s">
        <v>285</v>
      </c>
      <c r="B56" s="183">
        <v>634</v>
      </c>
      <c r="C56" s="73">
        <v>1364793</v>
      </c>
      <c r="D56" s="64">
        <v>6087.57</v>
      </c>
      <c r="E56" s="64">
        <f t="shared" si="0"/>
        <v>6772.1028659999993</v>
      </c>
      <c r="F56" s="65">
        <v>14963.06</v>
      </c>
      <c r="G56" s="106">
        <f t="shared" si="1"/>
        <v>27822.732865999998</v>
      </c>
      <c r="H56" s="206">
        <f t="shared" si="6"/>
        <v>2152.6703470031543</v>
      </c>
      <c r="I56" s="108">
        <f t="shared" si="7"/>
        <v>43.884436697160879</v>
      </c>
      <c r="J56" s="221">
        <f t="shared" si="8"/>
        <v>4.4600000000000004E-3</v>
      </c>
      <c r="K56" s="73">
        <f>C56</f>
        <v>1364793</v>
      </c>
      <c r="L56" s="64">
        <v>6146.73</v>
      </c>
      <c r="M56" s="64">
        <f t="shared" si="2"/>
        <v>6772.1028659999993</v>
      </c>
      <c r="N56" s="65">
        <v>14963.06</v>
      </c>
      <c r="O56" s="106">
        <f t="shared" si="20"/>
        <v>27881.892865999998</v>
      </c>
      <c r="P56" s="67">
        <f t="shared" si="21"/>
        <v>2152.6703470031543</v>
      </c>
      <c r="Q56" s="66">
        <f t="shared" si="22"/>
        <v>43.977748999999996</v>
      </c>
      <c r="R56" s="222">
        <f t="shared" si="9"/>
        <v>4.4999999999999997E-3</v>
      </c>
      <c r="S56" s="233">
        <f t="shared" si="10"/>
        <v>1364793</v>
      </c>
      <c r="T56" s="234">
        <f t="shared" si="11"/>
        <v>4.4604346593219626E-3</v>
      </c>
      <c r="U56" s="235">
        <f t="shared" si="12"/>
        <v>6087.57</v>
      </c>
      <c r="V56" s="236">
        <v>9.2399999999999999E-3</v>
      </c>
      <c r="W56" s="235">
        <f t="shared" si="13"/>
        <v>12610.687319999999</v>
      </c>
      <c r="X56" s="235">
        <f t="shared" si="14"/>
        <v>6523.1173199999994</v>
      </c>
      <c r="Y56" s="207">
        <v>31</v>
      </c>
      <c r="Z56" s="207">
        <v>6523.71</v>
      </c>
      <c r="AB56" s="89">
        <f t="shared" si="24"/>
        <v>-0.59268000000065513</v>
      </c>
    </row>
    <row r="57" spans="1:28" ht="18.75" customHeight="1" x14ac:dyDescent="0.2">
      <c r="A57" s="44" t="s">
        <v>291</v>
      </c>
      <c r="B57" s="184">
        <v>1799</v>
      </c>
      <c r="C57" s="73">
        <v>3746251</v>
      </c>
      <c r="D57" s="74">
        <v>16169.3</v>
      </c>
      <c r="E57" s="64">
        <f t="shared" si="0"/>
        <v>18588.897462000001</v>
      </c>
      <c r="F57" s="65">
        <v>47192.4</v>
      </c>
      <c r="G57" s="106">
        <f t="shared" si="1"/>
        <v>81950.597462000005</v>
      </c>
      <c r="H57" s="206">
        <f t="shared" si="6"/>
        <v>2082.4074485825458</v>
      </c>
      <c r="I57" s="108">
        <f t="shared" si="7"/>
        <v>45.553417155086159</v>
      </c>
      <c r="J57" s="221">
        <f t="shared" si="8"/>
        <v>4.3200000000000001E-3</v>
      </c>
      <c r="K57" s="73">
        <f>C57</f>
        <v>3746251</v>
      </c>
      <c r="L57" s="64">
        <v>16334.94</v>
      </c>
      <c r="M57" s="64">
        <f t="shared" si="2"/>
        <v>18588.897462000001</v>
      </c>
      <c r="N57" s="65">
        <v>52088.33</v>
      </c>
      <c r="O57" s="89">
        <f t="shared" si="20"/>
        <v>87012.167462000012</v>
      </c>
      <c r="P57" s="67">
        <f t="shared" si="21"/>
        <v>2082.4074485825458</v>
      </c>
      <c r="Q57" s="66">
        <f t="shared" si="22"/>
        <v>48.366963569760983</v>
      </c>
      <c r="R57" s="222">
        <f t="shared" si="9"/>
        <v>4.3600000000000002E-3</v>
      </c>
      <c r="S57" s="233">
        <f t="shared" si="10"/>
        <v>3746251</v>
      </c>
      <c r="T57" s="234">
        <f t="shared" si="11"/>
        <v>4.3161283106764601E-3</v>
      </c>
      <c r="U57" s="235">
        <f t="shared" si="12"/>
        <v>16169.3</v>
      </c>
      <c r="V57" s="236">
        <v>1.3990000000000001E-2</v>
      </c>
      <c r="W57" s="235">
        <f t="shared" si="13"/>
        <v>52410.051490000005</v>
      </c>
      <c r="X57" s="235">
        <f t="shared" si="14"/>
        <v>36240.75149000001</v>
      </c>
      <c r="Y57" s="78">
        <v>75</v>
      </c>
      <c r="Z57" s="78">
        <v>36226.25</v>
      </c>
      <c r="AB57" s="89">
        <f t="shared" si="24"/>
        <v>14.501490000009653</v>
      </c>
    </row>
    <row r="58" spans="1:28" ht="18.75" customHeight="1" x14ac:dyDescent="0.2">
      <c r="A58" s="60" t="s">
        <v>186</v>
      </c>
      <c r="B58" s="185">
        <v>1682</v>
      </c>
      <c r="C58" s="73">
        <v>4576717</v>
      </c>
      <c r="D58" s="74">
        <v>16948.22</v>
      </c>
      <c r="E58" s="64">
        <f t="shared" si="0"/>
        <v>22709.669753999999</v>
      </c>
      <c r="F58" s="65">
        <v>47192.4</v>
      </c>
      <c r="G58" s="106">
        <f t="shared" si="1"/>
        <v>86850.289753999998</v>
      </c>
      <c r="H58" s="206">
        <f t="shared" si="6"/>
        <v>2720.9970273483946</v>
      </c>
      <c r="I58" s="108">
        <f t="shared" si="7"/>
        <v>51.635130650416173</v>
      </c>
      <c r="J58" s="221">
        <f t="shared" si="8"/>
        <v>3.7000000000000002E-3</v>
      </c>
      <c r="K58" s="73">
        <f>C58</f>
        <v>4576717</v>
      </c>
      <c r="L58" s="64">
        <v>17137.96</v>
      </c>
      <c r="M58" s="64">
        <f t="shared" si="2"/>
        <v>22709.669753999999</v>
      </c>
      <c r="N58" s="65">
        <v>47192.4</v>
      </c>
      <c r="O58" s="89">
        <f t="shared" si="20"/>
        <v>87040.029753999988</v>
      </c>
      <c r="P58" s="67">
        <f t="shared" si="21"/>
        <v>2720.9970273483946</v>
      </c>
      <c r="Q58" s="66">
        <f t="shared" si="22"/>
        <v>51.747936833531504</v>
      </c>
      <c r="R58" s="222">
        <f t="shared" si="9"/>
        <v>3.7399999999999998E-3</v>
      </c>
      <c r="S58" s="233">
        <f t="shared" si="10"/>
        <v>4576717</v>
      </c>
      <c r="T58" s="234">
        <f t="shared" si="11"/>
        <v>3.7031391715939615E-3</v>
      </c>
      <c r="U58" s="235">
        <f t="shared" si="12"/>
        <v>16948.22</v>
      </c>
      <c r="V58" s="236">
        <v>8.8500000000000002E-3</v>
      </c>
      <c r="W58" s="235">
        <f t="shared" si="13"/>
        <v>40503.945449999999</v>
      </c>
      <c r="X58" s="235">
        <f t="shared" si="14"/>
        <v>23555.725449999998</v>
      </c>
      <c r="Y58" s="78">
        <v>113</v>
      </c>
      <c r="Z58" s="78">
        <v>23570.09</v>
      </c>
      <c r="AB58" s="89">
        <f t="shared" si="24"/>
        <v>-14.364550000002055</v>
      </c>
    </row>
    <row r="59" spans="1:28" s="207" customFormat="1" ht="18.75" customHeight="1" x14ac:dyDescent="0.2">
      <c r="A59" s="158" t="s">
        <v>187</v>
      </c>
      <c r="B59" s="184">
        <v>2597</v>
      </c>
      <c r="C59" s="159">
        <v>5287485</v>
      </c>
      <c r="D59" s="158">
        <v>18114.27</v>
      </c>
      <c r="E59" s="64">
        <f t="shared" si="0"/>
        <v>26236.50057</v>
      </c>
      <c r="F59" s="158">
        <v>45316.74</v>
      </c>
      <c r="G59" s="106">
        <f t="shared" si="1"/>
        <v>89667.510569999999</v>
      </c>
      <c r="H59" s="206">
        <f t="shared" si="6"/>
        <v>2035.9973045822103</v>
      </c>
      <c r="I59" s="108">
        <f t="shared" si="7"/>
        <v>34.52734330766269</v>
      </c>
      <c r="J59" s="221">
        <f t="shared" si="8"/>
        <v>3.4299999999999999E-3</v>
      </c>
      <c r="K59" s="73">
        <f>C59</f>
        <v>5287485</v>
      </c>
      <c r="L59" s="64">
        <v>18290.63</v>
      </c>
      <c r="M59" s="64">
        <f t="shared" si="2"/>
        <v>26236.50057</v>
      </c>
      <c r="N59" s="158">
        <v>45316.74</v>
      </c>
      <c r="O59" s="106">
        <f t="shared" si="20"/>
        <v>89843.870569999999</v>
      </c>
      <c r="P59" s="67">
        <f t="shared" si="21"/>
        <v>2035.9973045822103</v>
      </c>
      <c r="Q59" s="66">
        <f t="shared" si="22"/>
        <v>34.595252433577201</v>
      </c>
      <c r="R59" s="222">
        <f t="shared" si="9"/>
        <v>3.46E-3</v>
      </c>
      <c r="S59" s="233">
        <f t="shared" si="10"/>
        <v>5287485</v>
      </c>
      <c r="T59" s="234">
        <f t="shared" si="11"/>
        <v>3.4258763854649234E-3</v>
      </c>
      <c r="U59" s="235">
        <f t="shared" si="12"/>
        <v>18114.27</v>
      </c>
      <c r="V59" s="236">
        <v>1.6199999999999999E-2</v>
      </c>
      <c r="W59" s="235">
        <f t="shared" si="13"/>
        <v>85657.256999999998</v>
      </c>
      <c r="X59" s="235">
        <f t="shared" si="14"/>
        <v>67542.986999999994</v>
      </c>
      <c r="Y59" s="207">
        <v>26</v>
      </c>
      <c r="Z59" s="207">
        <v>67521.17</v>
      </c>
      <c r="AB59" s="89">
        <f t="shared" si="24"/>
        <v>21.81699999999546</v>
      </c>
    </row>
    <row r="60" spans="1:28" ht="18.75" customHeight="1" x14ac:dyDescent="0.2">
      <c r="A60" s="60" t="s">
        <v>188</v>
      </c>
      <c r="B60" s="184">
        <v>785</v>
      </c>
      <c r="C60" s="73">
        <v>2461245</v>
      </c>
      <c r="D60" s="74">
        <v>10539.36</v>
      </c>
      <c r="E60" s="64">
        <f t="shared" si="0"/>
        <v>12212.697689999999</v>
      </c>
      <c r="F60" s="65">
        <v>29454.560000000001</v>
      </c>
      <c r="G60" s="106">
        <f t="shared" si="1"/>
        <v>52206.617689999999</v>
      </c>
      <c r="H60" s="206">
        <f t="shared" si="6"/>
        <v>3135.3439490445858</v>
      </c>
      <c r="I60" s="108">
        <f t="shared" si="7"/>
        <v>66.505245464968155</v>
      </c>
      <c r="J60" s="221">
        <f t="shared" si="8"/>
        <v>4.28E-3</v>
      </c>
      <c r="K60" s="73">
        <f>C60</f>
        <v>2461245</v>
      </c>
      <c r="L60" s="64">
        <v>10642.46</v>
      </c>
      <c r="M60" s="64">
        <f t="shared" si="2"/>
        <v>12212.697689999999</v>
      </c>
      <c r="N60" s="65">
        <v>29454.560000000001</v>
      </c>
      <c r="O60" s="89">
        <f t="shared" si="20"/>
        <v>52309.717690000005</v>
      </c>
      <c r="P60" s="67">
        <f t="shared" si="21"/>
        <v>3135.3439490445858</v>
      </c>
      <c r="Q60" s="66">
        <f t="shared" si="22"/>
        <v>66.63658304458599</v>
      </c>
      <c r="R60" s="222">
        <f t="shared" si="9"/>
        <v>4.3200000000000001E-3</v>
      </c>
      <c r="S60" s="233">
        <f t="shared" si="10"/>
        <v>2461245</v>
      </c>
      <c r="T60" s="234">
        <f t="shared" si="11"/>
        <v>4.2821255096506042E-3</v>
      </c>
      <c r="U60" s="235">
        <f t="shared" si="12"/>
        <v>10539.36</v>
      </c>
      <c r="V60" s="236">
        <v>1.6789999999999999E-2</v>
      </c>
      <c r="W60" s="235">
        <f t="shared" si="13"/>
        <v>41324.303549999997</v>
      </c>
      <c r="X60" s="235">
        <f t="shared" si="14"/>
        <v>30784.943549999996</v>
      </c>
      <c r="Y60" s="78">
        <v>66</v>
      </c>
      <c r="Z60" s="78">
        <v>30790.17</v>
      </c>
      <c r="AB60" s="89">
        <f t="shared" si="24"/>
        <v>-5.2264500000019325</v>
      </c>
    </row>
    <row r="61" spans="1:28" ht="18.75" customHeight="1" x14ac:dyDescent="0.2">
      <c r="A61" s="60" t="s">
        <v>171</v>
      </c>
      <c r="B61" s="185">
        <v>3055</v>
      </c>
      <c r="C61" s="73">
        <v>8183376</v>
      </c>
      <c r="D61" s="74">
        <v>40309.79</v>
      </c>
      <c r="E61" s="64">
        <f t="shared" si="0"/>
        <v>40605.911712000001</v>
      </c>
      <c r="F61" s="65">
        <v>95615.86</v>
      </c>
      <c r="G61" s="106">
        <f t="shared" si="1"/>
        <v>176531.561712</v>
      </c>
      <c r="H61" s="206">
        <f t="shared" si="6"/>
        <v>2678.6828150572833</v>
      </c>
      <c r="I61" s="108">
        <f t="shared" si="7"/>
        <v>57.784471918821602</v>
      </c>
      <c r="J61" s="221">
        <f t="shared" si="8"/>
        <v>4.9300000000000004E-3</v>
      </c>
      <c r="K61" s="73">
        <v>8183376</v>
      </c>
      <c r="L61" s="64">
        <v>40712.89</v>
      </c>
      <c r="M61" s="64">
        <f t="shared" si="2"/>
        <v>40605.911712000001</v>
      </c>
      <c r="N61" s="65">
        <v>90285.31</v>
      </c>
      <c r="O61" s="89">
        <f t="shared" si="20"/>
        <v>171604.11171199998</v>
      </c>
      <c r="P61" s="67">
        <f t="shared" si="21"/>
        <v>2678.6828150572833</v>
      </c>
      <c r="Q61" s="66">
        <f t="shared" si="22"/>
        <v>56.171558661865788</v>
      </c>
      <c r="R61" s="222">
        <f t="shared" si="9"/>
        <v>4.9800000000000001E-3</v>
      </c>
      <c r="S61" s="233">
        <f t="shared" si="10"/>
        <v>8183376</v>
      </c>
      <c r="T61" s="234">
        <f t="shared" si="11"/>
        <v>4.9258142360805611E-3</v>
      </c>
      <c r="U61" s="235">
        <f t="shared" si="12"/>
        <v>40309.79</v>
      </c>
      <c r="V61" s="236">
        <v>1.5800000000000002E-2</v>
      </c>
      <c r="W61" s="235">
        <f t="shared" si="13"/>
        <v>129297.34080000001</v>
      </c>
      <c r="X61" s="235">
        <f t="shared" si="14"/>
        <v>88987.550799999997</v>
      </c>
      <c r="Y61" s="78">
        <v>319</v>
      </c>
      <c r="Z61" s="78">
        <v>88953.33</v>
      </c>
      <c r="AB61" s="89">
        <f t="shared" si="24"/>
        <v>34.220799999995506</v>
      </c>
    </row>
    <row r="62" spans="1:28" s="207" customFormat="1" ht="18.75" customHeight="1" x14ac:dyDescent="0.2">
      <c r="A62" s="60" t="s">
        <v>172</v>
      </c>
      <c r="B62" s="184">
        <v>2163</v>
      </c>
      <c r="C62" s="73">
        <v>5784831</v>
      </c>
      <c r="D62" s="74">
        <v>18177.02</v>
      </c>
      <c r="E62" s="64">
        <f t="shared" si="0"/>
        <v>28704.331421999996</v>
      </c>
      <c r="F62" s="65">
        <v>59014</v>
      </c>
      <c r="G62" s="106">
        <f t="shared" si="1"/>
        <v>105895.35142199999</v>
      </c>
      <c r="H62" s="206">
        <f t="shared" si="6"/>
        <v>2674.4479889042996</v>
      </c>
      <c r="I62" s="108">
        <f t="shared" si="7"/>
        <v>48.957628951456307</v>
      </c>
      <c r="J62" s="221">
        <f t="shared" si="8"/>
        <v>3.14E-3</v>
      </c>
      <c r="K62" s="73">
        <f>C62</f>
        <v>5784831</v>
      </c>
      <c r="L62" s="64">
        <v>18357.8</v>
      </c>
      <c r="M62" s="64">
        <f t="shared" si="2"/>
        <v>28704.331421999996</v>
      </c>
      <c r="N62" s="65">
        <v>59014</v>
      </c>
      <c r="O62" s="106">
        <f t="shared" si="20"/>
        <v>106076.13142199999</v>
      </c>
      <c r="P62" s="67">
        <f t="shared" si="21"/>
        <v>2674.4479889042996</v>
      </c>
      <c r="Q62" s="66">
        <f t="shared" si="22"/>
        <v>49.041207314840499</v>
      </c>
      <c r="R62" s="222">
        <f t="shared" si="9"/>
        <v>3.1700000000000001E-3</v>
      </c>
      <c r="S62" s="233">
        <f t="shared" si="10"/>
        <v>5784831</v>
      </c>
      <c r="T62" s="234">
        <f t="shared" si="11"/>
        <v>3.142186867688961E-3</v>
      </c>
      <c r="U62" s="235">
        <f t="shared" si="12"/>
        <v>18177.02</v>
      </c>
      <c r="V62" s="236">
        <v>1.34E-2</v>
      </c>
      <c r="W62" s="235">
        <f t="shared" si="13"/>
        <v>77516.735400000005</v>
      </c>
      <c r="X62" s="235">
        <f t="shared" si="14"/>
        <v>59339.715400000001</v>
      </c>
      <c r="Y62" s="207">
        <v>42</v>
      </c>
      <c r="Z62" s="207">
        <v>59339.72</v>
      </c>
      <c r="AB62" s="89">
        <f t="shared" si="24"/>
        <v>-4.6000000002095476E-3</v>
      </c>
    </row>
    <row r="63" spans="1:28" ht="18.75" customHeight="1" x14ac:dyDescent="0.2">
      <c r="A63" s="60" t="s">
        <v>173</v>
      </c>
      <c r="B63" s="184">
        <v>1687</v>
      </c>
      <c r="C63" s="73">
        <v>3615613</v>
      </c>
      <c r="D63" s="74">
        <v>12283.53</v>
      </c>
      <c r="E63" s="64">
        <f t="shared" si="0"/>
        <v>17940.671706000001</v>
      </c>
      <c r="F63" s="65">
        <v>39850.620000000003</v>
      </c>
      <c r="G63" s="106">
        <f t="shared" si="1"/>
        <v>70074.821706000002</v>
      </c>
      <c r="H63" s="206">
        <f t="shared" si="6"/>
        <v>2143.2205097806759</v>
      </c>
      <c r="I63" s="108">
        <f t="shared" si="7"/>
        <v>41.538127863663306</v>
      </c>
      <c r="J63" s="221">
        <f t="shared" si="8"/>
        <v>3.3999999999999998E-3</v>
      </c>
      <c r="K63" s="73">
        <v>4264422</v>
      </c>
      <c r="L63" s="64">
        <v>13920.15</v>
      </c>
      <c r="M63" s="64">
        <f t="shared" si="2"/>
        <v>21160.061963999997</v>
      </c>
      <c r="N63" s="65">
        <v>39850.620000000003</v>
      </c>
      <c r="O63" s="89">
        <f t="shared" si="20"/>
        <v>74930.831963999997</v>
      </c>
      <c r="P63" s="67">
        <f t="shared" si="21"/>
        <v>2527.8138707765265</v>
      </c>
      <c r="Q63" s="66">
        <f t="shared" si="22"/>
        <v>44.416616457617067</v>
      </c>
      <c r="R63" s="222">
        <f t="shared" si="9"/>
        <v>3.2599999999999999E-3</v>
      </c>
      <c r="S63" s="233">
        <f t="shared" si="10"/>
        <v>3615613</v>
      </c>
      <c r="T63" s="234">
        <f t="shared" si="11"/>
        <v>3.3973575158624558E-3</v>
      </c>
      <c r="U63" s="235">
        <f t="shared" si="12"/>
        <v>12283.53</v>
      </c>
      <c r="V63" s="236">
        <v>1.7829999999999999E-2</v>
      </c>
      <c r="W63" s="235">
        <f t="shared" si="13"/>
        <v>64466.379789999992</v>
      </c>
      <c r="X63" s="235">
        <f t="shared" si="14"/>
        <v>52182.849789999993</v>
      </c>
      <c r="Y63" s="78">
        <v>59</v>
      </c>
      <c r="Z63" s="78">
        <v>52182.85</v>
      </c>
      <c r="AB63" s="89">
        <f t="shared" si="24"/>
        <v>-2.1000000560889021E-4</v>
      </c>
    </row>
    <row r="64" spans="1:28" ht="18.75" customHeight="1" x14ac:dyDescent="0.2">
      <c r="A64" s="60" t="s">
        <v>120</v>
      </c>
      <c r="B64" s="184">
        <v>1546</v>
      </c>
      <c r="C64" s="73">
        <v>3812284</v>
      </c>
      <c r="D64" s="74">
        <v>13749.78</v>
      </c>
      <c r="E64" s="64">
        <f t="shared" si="0"/>
        <v>18916.553207999998</v>
      </c>
      <c r="F64" s="65">
        <v>53798.89</v>
      </c>
      <c r="G64" s="106">
        <f t="shared" si="1"/>
        <v>86465.223207999996</v>
      </c>
      <c r="H64" s="206">
        <f t="shared" si="6"/>
        <v>2465.9016817593792</v>
      </c>
      <c r="I64" s="108">
        <f t="shared" si="7"/>
        <v>55.928346188874514</v>
      </c>
      <c r="J64" s="221">
        <f t="shared" si="8"/>
        <v>3.6099999999999999E-3</v>
      </c>
      <c r="K64" s="73">
        <f>C64</f>
        <v>3812284</v>
      </c>
      <c r="L64" s="64">
        <v>13881.32</v>
      </c>
      <c r="M64" s="64">
        <f t="shared" si="2"/>
        <v>18916.553207999998</v>
      </c>
      <c r="N64" s="65">
        <v>53798.89</v>
      </c>
      <c r="O64" s="89">
        <f t="shared" si="20"/>
        <v>86596.763207999989</v>
      </c>
      <c r="P64" s="67">
        <f t="shared" si="21"/>
        <v>2465.9016817593792</v>
      </c>
      <c r="Q64" s="66">
        <f t="shared" si="22"/>
        <v>56.013430276843458</v>
      </c>
      <c r="R64" s="222">
        <f t="shared" si="9"/>
        <v>3.64E-3</v>
      </c>
      <c r="S64" s="233">
        <f t="shared" si="10"/>
        <v>3812284</v>
      </c>
      <c r="T64" s="234">
        <f t="shared" si="11"/>
        <v>3.6067040126076654E-3</v>
      </c>
      <c r="U64" s="235">
        <f t="shared" si="12"/>
        <v>13749.78</v>
      </c>
      <c r="V64" s="236">
        <v>2.1139999999999999E-2</v>
      </c>
      <c r="W64" s="235">
        <f t="shared" si="13"/>
        <v>80591.68376</v>
      </c>
      <c r="X64" s="235">
        <f t="shared" si="14"/>
        <v>66841.903760000001</v>
      </c>
      <c r="Y64" s="78">
        <v>102</v>
      </c>
      <c r="Z64" s="78">
        <v>66841.899999999994</v>
      </c>
      <c r="AB64" s="89">
        <f t="shared" si="24"/>
        <v>3.7600000068778172E-3</v>
      </c>
    </row>
    <row r="65" spans="1:28" ht="18.75" customHeight="1" x14ac:dyDescent="0.2">
      <c r="A65" s="60" t="s">
        <v>45</v>
      </c>
      <c r="B65" s="184">
        <v>434</v>
      </c>
      <c r="C65" s="73">
        <v>1096129</v>
      </c>
      <c r="D65" s="74">
        <v>4362.6000000000004</v>
      </c>
      <c r="E65" s="64">
        <f t="shared" ref="E65:E68" si="25">C65*24.81/5000</f>
        <v>5438.9920979999997</v>
      </c>
      <c r="F65" s="65">
        <v>19863.419999999998</v>
      </c>
      <c r="G65" s="106">
        <f t="shared" ref="G65:G68" si="26">SUM(D65:F65)</f>
        <v>29665.012097999999</v>
      </c>
      <c r="H65" s="206">
        <f t="shared" si="6"/>
        <v>2525.6428571428573</v>
      </c>
      <c r="I65" s="108">
        <f t="shared" si="7"/>
        <v>68.352562437788023</v>
      </c>
      <c r="J65" s="221">
        <f t="shared" si="8"/>
        <v>3.98E-3</v>
      </c>
      <c r="K65" s="73">
        <f>C65</f>
        <v>1096129</v>
      </c>
      <c r="L65" s="64">
        <v>4406.4399999999996</v>
      </c>
      <c r="M65" s="64">
        <f t="shared" si="2"/>
        <v>5438.9920979999997</v>
      </c>
      <c r="N65" s="65">
        <v>15490.59</v>
      </c>
      <c r="O65" s="89">
        <f t="shared" ref="O65:O68" si="27">SUM(L65:N65)</f>
        <v>25336.022098000001</v>
      </c>
      <c r="P65" s="67">
        <f t="shared" si="21"/>
        <v>2525.6428571428573</v>
      </c>
      <c r="Q65" s="66">
        <f t="shared" si="22"/>
        <v>58.377931101382494</v>
      </c>
      <c r="R65" s="222">
        <f t="shared" si="9"/>
        <v>4.0200000000000001E-3</v>
      </c>
      <c r="S65" s="233">
        <f t="shared" si="10"/>
        <v>1096129</v>
      </c>
      <c r="T65" s="234">
        <f t="shared" si="11"/>
        <v>3.9800060029430845E-3</v>
      </c>
      <c r="U65" s="235">
        <f t="shared" si="12"/>
        <v>4362.6000000000004</v>
      </c>
      <c r="V65" s="236">
        <v>2.0899999999999998E-2</v>
      </c>
      <c r="W65" s="235">
        <f t="shared" si="13"/>
        <v>22909.096099999999</v>
      </c>
      <c r="X65" s="235">
        <f t="shared" si="14"/>
        <v>18546.496099999997</v>
      </c>
      <c r="Y65" s="78">
        <v>9</v>
      </c>
      <c r="Z65" s="78">
        <v>18546.5</v>
      </c>
      <c r="AB65" s="89">
        <f t="shared" si="24"/>
        <v>-3.9000000033411197E-3</v>
      </c>
    </row>
    <row r="66" spans="1:28" ht="18.75" customHeight="1" x14ac:dyDescent="0.2">
      <c r="A66" s="44" t="s">
        <v>266</v>
      </c>
      <c r="B66" s="184">
        <v>145</v>
      </c>
      <c r="C66" s="73">
        <v>260975</v>
      </c>
      <c r="D66" s="74">
        <v>1017.79</v>
      </c>
      <c r="E66" s="64">
        <f t="shared" si="25"/>
        <v>1294.95795</v>
      </c>
      <c r="F66" s="65">
        <v>3299.25</v>
      </c>
      <c r="G66" s="106">
        <f t="shared" si="26"/>
        <v>5611.9979499999999</v>
      </c>
      <c r="H66" s="206">
        <f t="shared" si="6"/>
        <v>1799.8275862068965</v>
      </c>
      <c r="I66" s="108">
        <f t="shared" si="7"/>
        <v>38.703434137931033</v>
      </c>
      <c r="J66" s="221">
        <f t="shared" si="8"/>
        <v>3.8999999999999998E-3</v>
      </c>
      <c r="K66" s="73">
        <f>C66</f>
        <v>260975</v>
      </c>
      <c r="L66" s="64">
        <v>1028.24</v>
      </c>
      <c r="M66" s="64">
        <f t="shared" ref="M66:M68" si="28">K66*24.81/5000</f>
        <v>1294.95795</v>
      </c>
      <c r="N66" s="65">
        <v>3299.25</v>
      </c>
      <c r="O66" s="89">
        <f t="shared" si="27"/>
        <v>5622.4479499999998</v>
      </c>
      <c r="P66" s="67">
        <f t="shared" si="21"/>
        <v>1799.8275862068965</v>
      </c>
      <c r="Q66" s="66">
        <f t="shared" si="22"/>
        <v>38.775503103448273</v>
      </c>
      <c r="R66" s="222">
        <f t="shared" si="9"/>
        <v>3.9399999999999999E-3</v>
      </c>
      <c r="S66" s="233">
        <f t="shared" si="10"/>
        <v>260975</v>
      </c>
      <c r="T66" s="234">
        <f t="shared" si="11"/>
        <v>3.8999521026918285E-3</v>
      </c>
      <c r="U66" s="235">
        <f t="shared" si="12"/>
        <v>1017.79</v>
      </c>
      <c r="V66" s="236">
        <v>1.341E-2</v>
      </c>
      <c r="W66" s="235">
        <f t="shared" si="13"/>
        <v>3499.6747500000001</v>
      </c>
      <c r="X66" s="235">
        <f t="shared" si="14"/>
        <v>2481.8847500000002</v>
      </c>
      <c r="Y66" s="78">
        <v>4</v>
      </c>
      <c r="Z66" s="78">
        <v>2481.87</v>
      </c>
      <c r="AB66" s="89">
        <f t="shared" si="24"/>
        <v>1.4750000000276486E-2</v>
      </c>
    </row>
    <row r="67" spans="1:28" ht="18.75" customHeight="1" x14ac:dyDescent="0.2">
      <c r="A67" s="120" t="s">
        <v>250</v>
      </c>
      <c r="B67" s="184">
        <v>102</v>
      </c>
      <c r="C67" s="73">
        <v>32760</v>
      </c>
      <c r="D67" s="74">
        <v>141.28</v>
      </c>
      <c r="E67" s="64">
        <f t="shared" si="25"/>
        <v>162.55511999999999</v>
      </c>
      <c r="F67" s="65">
        <v>0</v>
      </c>
      <c r="G67" s="106">
        <f t="shared" si="26"/>
        <v>303.83511999999996</v>
      </c>
      <c r="H67" s="206">
        <f t="shared" ref="H67:H68" si="29">C67/B67</f>
        <v>321.1764705882353</v>
      </c>
      <c r="I67" s="108">
        <f t="shared" ref="I67:I68" si="30">G67/B67</f>
        <v>2.9787756862745094</v>
      </c>
      <c r="J67" s="221">
        <f t="shared" ref="J67:J68" si="31">ROUND(D67/C67,5)</f>
        <v>4.3099999999999996E-3</v>
      </c>
      <c r="K67" s="73">
        <v>29930</v>
      </c>
      <c r="L67" s="64">
        <v>116.73</v>
      </c>
      <c r="M67" s="64">
        <f t="shared" si="28"/>
        <v>148.51265999999998</v>
      </c>
      <c r="N67" s="65">
        <v>0</v>
      </c>
      <c r="O67" s="89">
        <f t="shared" si="27"/>
        <v>265.24266</v>
      </c>
      <c r="P67" s="67">
        <f t="shared" si="21"/>
        <v>293.43137254901961</v>
      </c>
      <c r="Q67" s="66">
        <f t="shared" si="22"/>
        <v>2.6004182352941179</v>
      </c>
      <c r="R67" s="222">
        <f t="shared" ref="R67:R95" si="32">ROUND(L67/K67,5)</f>
        <v>3.8999999999999998E-3</v>
      </c>
      <c r="S67" s="233">
        <f t="shared" ref="S67:S68" si="33">C67</f>
        <v>32760</v>
      </c>
      <c r="T67" s="234">
        <f t="shared" ref="T67:T91" si="34">U67/S67</f>
        <v>4.3125763125763123E-3</v>
      </c>
      <c r="U67" s="235">
        <f t="shared" ref="U67:U68" si="35">D67</f>
        <v>141.28</v>
      </c>
      <c r="V67" s="236">
        <v>0</v>
      </c>
      <c r="W67" s="235">
        <f t="shared" ref="W67:W68" si="36">S67*V67</f>
        <v>0</v>
      </c>
      <c r="X67" s="235">
        <v>0</v>
      </c>
      <c r="Y67" s="78">
        <v>1</v>
      </c>
      <c r="Z67" s="78">
        <v>0</v>
      </c>
      <c r="AB67" s="89">
        <f t="shared" si="24"/>
        <v>0</v>
      </c>
    </row>
    <row r="68" spans="1:28" ht="18.75" customHeight="1" x14ac:dyDescent="0.2">
      <c r="A68" s="44" t="s">
        <v>289</v>
      </c>
      <c r="B68" s="183">
        <v>135</v>
      </c>
      <c r="C68" s="73">
        <v>336530</v>
      </c>
      <c r="D68" s="74">
        <v>1415.55</v>
      </c>
      <c r="E68" s="64">
        <f t="shared" si="25"/>
        <v>1669.86186</v>
      </c>
      <c r="F68" s="65">
        <v>5225.4399999999996</v>
      </c>
      <c r="G68" s="106">
        <f t="shared" si="26"/>
        <v>8310.8518599999989</v>
      </c>
      <c r="H68" s="206">
        <f t="shared" si="29"/>
        <v>2492.8148148148148</v>
      </c>
      <c r="I68" s="108">
        <f t="shared" si="30"/>
        <v>61.561865629629622</v>
      </c>
      <c r="J68" s="221">
        <f t="shared" si="31"/>
        <v>4.2100000000000002E-3</v>
      </c>
      <c r="K68" s="73">
        <f>C68</f>
        <v>336530</v>
      </c>
      <c r="L68" s="64">
        <v>1430.23</v>
      </c>
      <c r="M68" s="64">
        <f t="shared" si="28"/>
        <v>1669.86186</v>
      </c>
      <c r="N68" s="65">
        <v>5225.4399999999996</v>
      </c>
      <c r="O68" s="89">
        <f t="shared" si="27"/>
        <v>8325.5318599999991</v>
      </c>
      <c r="P68" s="67">
        <f t="shared" si="21"/>
        <v>2492.8148148148148</v>
      </c>
      <c r="Q68" s="66">
        <f t="shared" si="22"/>
        <v>61.670606370370365</v>
      </c>
      <c r="R68" s="222">
        <f t="shared" si="32"/>
        <v>4.2500000000000003E-3</v>
      </c>
      <c r="S68" s="233">
        <f t="shared" si="33"/>
        <v>336530</v>
      </c>
      <c r="T68" s="234">
        <f t="shared" si="34"/>
        <v>4.2063114729741771E-3</v>
      </c>
      <c r="U68" s="235">
        <f t="shared" si="35"/>
        <v>1415.55</v>
      </c>
      <c r="V68" s="236">
        <v>1.5640000000000001E-2</v>
      </c>
      <c r="W68" s="235">
        <f t="shared" si="36"/>
        <v>5263.3292000000001</v>
      </c>
      <c r="X68" s="235">
        <f t="shared" ref="X68" si="37">W68-U68</f>
        <v>3847.7791999999999</v>
      </c>
      <c r="Y68" s="78">
        <v>3</v>
      </c>
      <c r="Z68" s="78">
        <v>3846.54</v>
      </c>
      <c r="AB68" s="89">
        <f t="shared" si="24"/>
        <v>1.2391999999999825</v>
      </c>
    </row>
    <row r="69" spans="1:28" s="93" customFormat="1" ht="12" customHeight="1" x14ac:dyDescent="0.2">
      <c r="A69" s="78"/>
      <c r="B69" s="186"/>
      <c r="C69" s="80"/>
      <c r="D69" s="92"/>
      <c r="E69" s="92"/>
      <c r="K69" s="80"/>
      <c r="L69" s="92"/>
      <c r="M69" s="92"/>
      <c r="N69" s="212"/>
      <c r="R69" s="222"/>
      <c r="S69" s="233"/>
      <c r="T69" s="234"/>
      <c r="U69" s="235"/>
      <c r="V69" s="223"/>
      <c r="W69" s="223"/>
      <c r="X69" s="223"/>
      <c r="AB69" s="89"/>
    </row>
    <row r="70" spans="1:28" s="93" customFormat="1" ht="18.75" customHeight="1" x14ac:dyDescent="0.2">
      <c r="A70" s="13" t="s">
        <v>257</v>
      </c>
      <c r="B70" s="187">
        <f t="shared" ref="B70:G70" si="38">SUM(B2:B68)</f>
        <v>108453</v>
      </c>
      <c r="C70" s="173">
        <f t="shared" si="38"/>
        <v>262202389</v>
      </c>
      <c r="D70" s="103">
        <f t="shared" si="38"/>
        <v>1034714.1100000001</v>
      </c>
      <c r="E70" s="103">
        <f t="shared" si="38"/>
        <v>1301048.254218</v>
      </c>
      <c r="F70" s="103">
        <f t="shared" si="38"/>
        <v>2573547.8199999998</v>
      </c>
      <c r="G70" s="103">
        <f t="shared" si="38"/>
        <v>4909310.1842179969</v>
      </c>
      <c r="H70" s="14">
        <f>C70/B70</f>
        <v>2417.6591611112649</v>
      </c>
      <c r="I70" s="15">
        <f>G70/B70</f>
        <v>45.266707091717123</v>
      </c>
      <c r="J70" s="221">
        <f>ROUND(D70/C70,5)</f>
        <v>3.9500000000000004E-3</v>
      </c>
      <c r="K70" s="173">
        <f>SUM(K2:K68)</f>
        <v>224962250</v>
      </c>
      <c r="L70" s="103">
        <f>SUM(L2:L68)</f>
        <v>894997.42669999949</v>
      </c>
      <c r="M70" s="103">
        <f>SUM(M2:M68)</f>
        <v>1116262.6845000002</v>
      </c>
      <c r="N70" s="213">
        <f>SUM(N2:N68)</f>
        <v>2550834.6800000002</v>
      </c>
      <c r="O70" s="103">
        <f>SUM(O2:O68)</f>
        <v>4562094.7912000008</v>
      </c>
      <c r="P70" s="67">
        <f t="shared" si="21"/>
        <v>2074.2833301061291</v>
      </c>
      <c r="Q70" s="15">
        <f>N70/H70</f>
        <v>1055.084488761237</v>
      </c>
      <c r="R70" s="222">
        <f t="shared" si="32"/>
        <v>3.98E-3</v>
      </c>
      <c r="S70" s="233">
        <f>SUM(S2:S68)</f>
        <v>262202389</v>
      </c>
      <c r="T70" s="234">
        <f t="shared" si="34"/>
        <v>3.9462421145216951E-3</v>
      </c>
      <c r="U70" s="235">
        <f>SUM(U2:U68)</f>
        <v>1034714.1100000001</v>
      </c>
      <c r="V70" s="234">
        <f>W70/S70</f>
        <v>1.3875764043770783E-2</v>
      </c>
      <c r="W70" s="235">
        <f>SUM(W2:W68)</f>
        <v>3638258.4814769998</v>
      </c>
      <c r="X70" s="235"/>
      <c r="AB70" s="89"/>
    </row>
    <row r="71" spans="1:28" ht="18.75" customHeight="1" x14ac:dyDescent="0.2">
      <c r="C71" s="80">
        <f>AVERAGE(C2:C68)</f>
        <v>3913468.4925373136</v>
      </c>
      <c r="D71" s="77">
        <f>AVERAGE(D2:D68)</f>
        <v>15443.494179104478</v>
      </c>
      <c r="J71" s="224">
        <f>ROUND(D71/C71,5)</f>
        <v>3.9500000000000004E-3</v>
      </c>
      <c r="R71" s="222"/>
      <c r="S71" s="233">
        <f>F71</f>
        <v>0</v>
      </c>
      <c r="T71" s="234"/>
      <c r="U71" s="235"/>
      <c r="V71" s="223"/>
      <c r="W71" s="223"/>
      <c r="X71" s="223"/>
      <c r="AB71" s="89"/>
    </row>
    <row r="72" spans="1:28" s="207" customFormat="1" ht="18.75" customHeight="1" x14ac:dyDescent="0.2">
      <c r="B72" s="225"/>
      <c r="C72" s="225"/>
      <c r="D72" s="226"/>
      <c r="E72" s="226"/>
      <c r="F72" s="108"/>
      <c r="G72" s="227"/>
      <c r="H72" s="206"/>
      <c r="K72" s="225"/>
      <c r="L72" s="226"/>
      <c r="M72" s="226"/>
      <c r="N72" s="108"/>
      <c r="O72" s="227"/>
      <c r="P72" s="206"/>
      <c r="R72" s="222"/>
      <c r="S72" s="233"/>
      <c r="T72" s="234"/>
      <c r="U72" s="235"/>
      <c r="V72" s="223"/>
      <c r="W72" s="223"/>
      <c r="X72" s="223"/>
      <c r="AB72" s="89"/>
    </row>
    <row r="73" spans="1:28" ht="18.75" customHeight="1" x14ac:dyDescent="0.2">
      <c r="R73" s="222"/>
      <c r="S73" s="233"/>
      <c r="T73" s="234"/>
      <c r="U73" s="235"/>
      <c r="V73" s="223"/>
      <c r="W73" s="223"/>
      <c r="X73" s="223"/>
      <c r="AB73" s="89"/>
    </row>
    <row r="74" spans="1:28" ht="18.75" customHeight="1" x14ac:dyDescent="0.2">
      <c r="A74" s="220" t="s">
        <v>138</v>
      </c>
      <c r="R74" s="222"/>
      <c r="S74" s="233"/>
      <c r="T74" s="234"/>
      <c r="U74" s="235"/>
      <c r="V74" s="223"/>
      <c r="W74" s="223"/>
      <c r="X74" s="223"/>
      <c r="AB74" s="89"/>
    </row>
    <row r="75" spans="1:28" ht="18.75" customHeight="1" x14ac:dyDescent="0.2">
      <c r="A75" s="60" t="s">
        <v>139</v>
      </c>
      <c r="B75" s="73">
        <v>0</v>
      </c>
      <c r="C75" s="73">
        <v>904686</v>
      </c>
      <c r="D75" s="74">
        <v>4470.76</v>
      </c>
      <c r="E75" s="64">
        <f t="shared" ref="E75:E91" si="39">C75*24.81/5000</f>
        <v>4489.0519320000003</v>
      </c>
      <c r="F75" s="65">
        <v>28962.21</v>
      </c>
      <c r="G75" s="106">
        <f t="shared" ref="G75:G91" si="40">SUM(D75:F75)</f>
        <v>37922.021932000003</v>
      </c>
      <c r="J75" s="221">
        <f t="shared" ref="J75:J93" si="41">ROUND(D75/C75,5)</f>
        <v>4.9399999999999999E-3</v>
      </c>
      <c r="K75" s="73">
        <f>C75</f>
        <v>904686</v>
      </c>
      <c r="L75" s="64">
        <v>4516.1099999999997</v>
      </c>
      <c r="M75" s="64">
        <f t="shared" ref="M75:M91" si="42">K75*24.81/5000</f>
        <v>4489.0519320000003</v>
      </c>
      <c r="N75" s="65">
        <v>28962.21</v>
      </c>
      <c r="O75" s="89">
        <f t="shared" ref="O75:O91" si="43">SUM(L75:N75)</f>
        <v>37967.371931999995</v>
      </c>
      <c r="R75" s="222">
        <f t="shared" si="32"/>
        <v>4.9899999999999996E-3</v>
      </c>
      <c r="S75" s="233">
        <f t="shared" ref="S75:S91" si="44">C75</f>
        <v>904686</v>
      </c>
      <c r="T75" s="234">
        <f t="shared" si="34"/>
        <v>4.9417809051980465E-3</v>
      </c>
      <c r="U75" s="235">
        <f t="shared" ref="U75:U91" si="45">D75</f>
        <v>4470.76</v>
      </c>
      <c r="V75" s="236">
        <v>2.1700000000000001E-2</v>
      </c>
      <c r="W75" s="235">
        <f t="shared" ref="W75:W91" si="46">S75*V75</f>
        <v>19631.6862</v>
      </c>
      <c r="X75" s="235">
        <f t="shared" ref="X75:X91" si="47">W75-U75</f>
        <v>15160.9262</v>
      </c>
      <c r="Y75" s="78">
        <v>59</v>
      </c>
      <c r="Z75" s="78">
        <v>15162.54</v>
      </c>
      <c r="AB75" s="89">
        <f t="shared" si="24"/>
        <v>-1.6138000000009924</v>
      </c>
    </row>
    <row r="76" spans="1:28" ht="18.75" customHeight="1" x14ac:dyDescent="0.2">
      <c r="A76" s="60" t="s">
        <v>140</v>
      </c>
      <c r="B76" s="73">
        <v>0</v>
      </c>
      <c r="C76" s="73">
        <v>1130047</v>
      </c>
      <c r="D76" s="74">
        <v>6242.98</v>
      </c>
      <c r="E76" s="64">
        <f t="shared" si="39"/>
        <v>5607.2932140000003</v>
      </c>
      <c r="F76" s="65">
        <v>35944.14</v>
      </c>
      <c r="G76" s="106">
        <f t="shared" si="40"/>
        <v>47794.413214</v>
      </c>
      <c r="J76" s="221">
        <f t="shared" si="41"/>
        <v>5.5199999999999997E-3</v>
      </c>
      <c r="K76" s="73">
        <f>C76</f>
        <v>1130047</v>
      </c>
      <c r="L76" s="64">
        <v>6302.79</v>
      </c>
      <c r="M76" s="64">
        <f t="shared" si="42"/>
        <v>5607.2932140000003</v>
      </c>
      <c r="N76" s="65">
        <v>35944.14</v>
      </c>
      <c r="O76" s="89">
        <f t="shared" si="43"/>
        <v>47854.223213999998</v>
      </c>
      <c r="R76" s="222">
        <f t="shared" si="32"/>
        <v>5.5799999999999999E-3</v>
      </c>
      <c r="S76" s="233">
        <f t="shared" si="44"/>
        <v>1130047</v>
      </c>
      <c r="T76" s="234">
        <f t="shared" si="34"/>
        <v>5.5245312805573569E-3</v>
      </c>
      <c r="U76" s="235">
        <f t="shared" si="45"/>
        <v>6242.98</v>
      </c>
      <c r="V76" s="236">
        <v>1.917E-2</v>
      </c>
      <c r="W76" s="235">
        <f t="shared" si="46"/>
        <v>21663.00099</v>
      </c>
      <c r="X76" s="235">
        <f t="shared" si="47"/>
        <v>15420.020990000001</v>
      </c>
      <c r="Y76" s="78">
        <v>31</v>
      </c>
      <c r="Z76" s="78">
        <v>15425.14</v>
      </c>
      <c r="AB76" s="89">
        <f t="shared" si="24"/>
        <v>-5.119009999998525</v>
      </c>
    </row>
    <row r="77" spans="1:28" ht="18.75" customHeight="1" x14ac:dyDescent="0.2">
      <c r="A77" s="60" t="s">
        <v>174</v>
      </c>
      <c r="B77" s="73">
        <v>0</v>
      </c>
      <c r="C77" s="73">
        <v>260689</v>
      </c>
      <c r="D77" s="74">
        <v>894.62</v>
      </c>
      <c r="E77" s="64">
        <f t="shared" si="39"/>
        <v>1293.538818</v>
      </c>
      <c r="F77" s="65">
        <v>4542.58</v>
      </c>
      <c r="G77" s="106">
        <f t="shared" si="40"/>
        <v>6730.7388179999998</v>
      </c>
      <c r="J77" s="221">
        <f t="shared" si="41"/>
        <v>3.4299999999999999E-3</v>
      </c>
      <c r="K77" s="73">
        <v>201845</v>
      </c>
      <c r="L77" s="64">
        <v>651.96</v>
      </c>
      <c r="M77" s="64">
        <f t="shared" si="42"/>
        <v>1001.55489</v>
      </c>
      <c r="N77" s="65">
        <v>4542.58</v>
      </c>
      <c r="O77" s="89">
        <f t="shared" si="43"/>
        <v>6196.0948900000003</v>
      </c>
      <c r="R77" s="222">
        <f t="shared" si="32"/>
        <v>3.2299999999999998E-3</v>
      </c>
      <c r="S77" s="233">
        <f t="shared" si="44"/>
        <v>260689</v>
      </c>
      <c r="T77" s="234">
        <f t="shared" si="34"/>
        <v>3.4317520110169588E-3</v>
      </c>
      <c r="U77" s="235">
        <f t="shared" si="45"/>
        <v>894.62</v>
      </c>
      <c r="V77" s="236">
        <v>1.0800000000000001E-2</v>
      </c>
      <c r="W77" s="235">
        <f t="shared" si="46"/>
        <v>2815.4412000000002</v>
      </c>
      <c r="X77" s="235">
        <f t="shared" si="47"/>
        <v>1920.8212000000003</v>
      </c>
      <c r="Y77" s="78">
        <v>4</v>
      </c>
      <c r="Z77" s="78">
        <v>1920.82</v>
      </c>
      <c r="AB77" s="89">
        <f t="shared" si="24"/>
        <v>1.2000000003808964E-3</v>
      </c>
    </row>
    <row r="78" spans="1:28" ht="14.45" customHeight="1" x14ac:dyDescent="0.25">
      <c r="A78" s="214" t="s">
        <v>141</v>
      </c>
      <c r="B78" s="73">
        <v>0</v>
      </c>
      <c r="C78" s="73">
        <v>184833</v>
      </c>
      <c r="D78" s="74">
        <v>819.38</v>
      </c>
      <c r="E78" s="64">
        <f t="shared" si="39"/>
        <v>917.14134599999988</v>
      </c>
      <c r="F78" s="65">
        <v>5486.85</v>
      </c>
      <c r="G78" s="106">
        <f t="shared" si="40"/>
        <v>7223.3713459999999</v>
      </c>
      <c r="J78" s="221">
        <f t="shared" si="41"/>
        <v>4.4299999999999999E-3</v>
      </c>
      <c r="K78" s="73"/>
      <c r="L78" s="64"/>
      <c r="M78" s="64"/>
      <c r="N78" s="65"/>
      <c r="O78" s="89"/>
      <c r="R78" s="222"/>
      <c r="S78" s="233">
        <f t="shared" si="44"/>
        <v>184833</v>
      </c>
      <c r="T78" s="234">
        <f t="shared" si="34"/>
        <v>4.433082836939291E-3</v>
      </c>
      <c r="U78" s="235">
        <f t="shared" si="45"/>
        <v>819.38</v>
      </c>
      <c r="V78" s="236">
        <v>3.2770000000000001E-2</v>
      </c>
      <c r="W78" s="235">
        <f t="shared" si="46"/>
        <v>6056.9774100000004</v>
      </c>
      <c r="X78" s="235">
        <f t="shared" si="47"/>
        <v>5237.5974100000003</v>
      </c>
      <c r="Y78" s="78">
        <v>15</v>
      </c>
    </row>
    <row r="79" spans="1:28" ht="18.75" customHeight="1" x14ac:dyDescent="0.2">
      <c r="A79" s="44" t="s">
        <v>287</v>
      </c>
      <c r="B79" s="73">
        <v>0</v>
      </c>
      <c r="C79" s="73">
        <v>29954</v>
      </c>
      <c r="D79" s="74">
        <v>171.52</v>
      </c>
      <c r="E79" s="64">
        <f t="shared" si="39"/>
        <v>148.63174799999999</v>
      </c>
      <c r="F79" s="65">
        <v>968</v>
      </c>
      <c r="G79" s="106">
        <f t="shared" si="40"/>
        <v>1288.151748</v>
      </c>
      <c r="J79" s="221">
        <f t="shared" si="41"/>
        <v>5.7299999999999999E-3</v>
      </c>
      <c r="K79" s="73">
        <f>C79</f>
        <v>29954</v>
      </c>
      <c r="L79" s="64">
        <v>173.23</v>
      </c>
      <c r="M79" s="64">
        <f t="shared" si="42"/>
        <v>148.63174799999999</v>
      </c>
      <c r="N79" s="65">
        <v>0</v>
      </c>
      <c r="O79" s="89">
        <f t="shared" si="43"/>
        <v>321.86174799999998</v>
      </c>
      <c r="R79" s="222">
        <f t="shared" si="32"/>
        <v>5.7800000000000004E-3</v>
      </c>
      <c r="S79" s="233">
        <f t="shared" si="44"/>
        <v>29954</v>
      </c>
      <c r="T79" s="234">
        <f t="shared" si="34"/>
        <v>5.7261133738398884E-3</v>
      </c>
      <c r="U79" s="235">
        <f t="shared" si="45"/>
        <v>171.52</v>
      </c>
      <c r="V79" s="236">
        <v>0</v>
      </c>
      <c r="W79" s="235">
        <f t="shared" si="46"/>
        <v>0</v>
      </c>
      <c r="X79" s="235">
        <v>0</v>
      </c>
      <c r="Y79" s="78">
        <v>2</v>
      </c>
      <c r="Z79" s="78">
        <v>0</v>
      </c>
      <c r="AB79" s="89">
        <f>X79-Z79</f>
        <v>0</v>
      </c>
    </row>
    <row r="80" spans="1:28" ht="14.45" customHeight="1" x14ac:dyDescent="0.25">
      <c r="A80" s="214" t="s">
        <v>166</v>
      </c>
      <c r="B80" s="73">
        <v>0</v>
      </c>
      <c r="C80" s="73">
        <v>10162392</v>
      </c>
      <c r="D80" s="74">
        <v>73506.58</v>
      </c>
      <c r="E80" s="64">
        <f t="shared" si="39"/>
        <v>50425.789103999996</v>
      </c>
      <c r="F80" s="65">
        <v>229858.24</v>
      </c>
      <c r="G80" s="106">
        <f t="shared" si="40"/>
        <v>353790.60910399997</v>
      </c>
      <c r="J80" s="221">
        <f t="shared" si="41"/>
        <v>7.2300000000000003E-3</v>
      </c>
      <c r="K80" s="73"/>
      <c r="L80" s="64"/>
      <c r="M80" s="64"/>
      <c r="N80" s="65"/>
      <c r="O80" s="89"/>
      <c r="R80" s="222"/>
      <c r="S80" s="233">
        <f t="shared" si="44"/>
        <v>10162392</v>
      </c>
      <c r="T80" s="234">
        <f t="shared" si="34"/>
        <v>7.2331966725944054E-3</v>
      </c>
      <c r="U80" s="235">
        <f t="shared" si="45"/>
        <v>73506.58</v>
      </c>
      <c r="V80" s="236">
        <v>1.3849999999999999E-2</v>
      </c>
      <c r="W80" s="235">
        <f t="shared" si="46"/>
        <v>140749.1292</v>
      </c>
      <c r="X80" s="235">
        <f t="shared" si="47"/>
        <v>67242.549199999994</v>
      </c>
      <c r="Y80" s="78">
        <v>449</v>
      </c>
    </row>
    <row r="81" spans="1:28" ht="18.75" customHeight="1" x14ac:dyDescent="0.2">
      <c r="A81" s="60" t="s">
        <v>163</v>
      </c>
      <c r="B81" s="73">
        <v>0</v>
      </c>
      <c r="C81" s="73">
        <v>721970</v>
      </c>
      <c r="D81" s="74">
        <v>3009.65</v>
      </c>
      <c r="E81" s="64">
        <f t="shared" si="39"/>
        <v>3582.4151400000001</v>
      </c>
      <c r="F81" s="65">
        <v>4866.78</v>
      </c>
      <c r="G81" s="106">
        <f t="shared" si="40"/>
        <v>11458.845140000001</v>
      </c>
      <c r="J81" s="221">
        <f t="shared" si="41"/>
        <v>4.1700000000000001E-3</v>
      </c>
      <c r="K81" s="73">
        <f t="shared" ref="K81:K86" si="48">C81</f>
        <v>721970</v>
      </c>
      <c r="L81" s="64">
        <v>3038.53</v>
      </c>
      <c r="M81" s="64">
        <f t="shared" si="42"/>
        <v>3582.4151400000001</v>
      </c>
      <c r="N81" s="65">
        <v>4866.78</v>
      </c>
      <c r="O81" s="89">
        <f t="shared" si="43"/>
        <v>11487.725139999999</v>
      </c>
      <c r="R81" s="222">
        <f t="shared" si="32"/>
        <v>4.2100000000000002E-3</v>
      </c>
      <c r="S81" s="233">
        <f t="shared" si="44"/>
        <v>721970</v>
      </c>
      <c r="T81" s="234">
        <f t="shared" si="34"/>
        <v>4.1686635178747045E-3</v>
      </c>
      <c r="U81" s="235">
        <f t="shared" si="45"/>
        <v>3009.65</v>
      </c>
      <c r="V81" s="236">
        <v>1.506E-2</v>
      </c>
      <c r="W81" s="235">
        <f t="shared" si="46"/>
        <v>10872.868200000001</v>
      </c>
      <c r="X81" s="235">
        <f t="shared" si="47"/>
        <v>7863.2182000000012</v>
      </c>
      <c r="Y81" s="78">
        <v>15</v>
      </c>
      <c r="Z81" s="78">
        <v>7862.25</v>
      </c>
      <c r="AB81" s="89">
        <f t="shared" ref="AB81:AB91" si="49">X81-Z81</f>
        <v>0.96820000000116124</v>
      </c>
    </row>
    <row r="82" spans="1:28" ht="18.75" customHeight="1" x14ac:dyDescent="0.2">
      <c r="A82" s="44" t="s">
        <v>288</v>
      </c>
      <c r="B82" s="73">
        <v>0</v>
      </c>
      <c r="C82" s="73">
        <v>96397</v>
      </c>
      <c r="D82" s="74">
        <v>393.73</v>
      </c>
      <c r="E82" s="64">
        <f t="shared" si="39"/>
        <v>478.32191399999999</v>
      </c>
      <c r="F82" s="65">
        <v>5498.32</v>
      </c>
      <c r="G82" s="106">
        <f t="shared" si="40"/>
        <v>6370.3719139999994</v>
      </c>
      <c r="J82" s="221">
        <f t="shared" si="41"/>
        <v>4.0800000000000003E-3</v>
      </c>
      <c r="K82" s="73">
        <f t="shared" si="48"/>
        <v>96397</v>
      </c>
      <c r="L82" s="64">
        <v>397.59</v>
      </c>
      <c r="M82" s="64">
        <f t="shared" si="42"/>
        <v>478.32191399999999</v>
      </c>
      <c r="N82" s="65">
        <v>5498.32</v>
      </c>
      <c r="O82" s="89">
        <f t="shared" si="43"/>
        <v>6374.231914</v>
      </c>
      <c r="R82" s="222">
        <f t="shared" si="32"/>
        <v>4.1200000000000004E-3</v>
      </c>
      <c r="S82" s="233">
        <f t="shared" si="44"/>
        <v>96397</v>
      </c>
      <c r="T82" s="234">
        <f t="shared" si="34"/>
        <v>4.0844632094359781E-3</v>
      </c>
      <c r="U82" s="235">
        <f t="shared" si="45"/>
        <v>393.73</v>
      </c>
      <c r="V82" s="236">
        <v>4.3110000000000002E-2</v>
      </c>
      <c r="W82" s="235">
        <f t="shared" si="46"/>
        <v>4155.6746700000003</v>
      </c>
      <c r="X82" s="235">
        <f t="shared" si="47"/>
        <v>3761.9446700000003</v>
      </c>
      <c r="Y82" s="78">
        <v>4</v>
      </c>
      <c r="Z82" s="78">
        <v>3762.37</v>
      </c>
      <c r="AB82" s="89">
        <f t="shared" si="49"/>
        <v>-0.4253299999995761</v>
      </c>
    </row>
    <row r="83" spans="1:28" ht="18.75" customHeight="1" x14ac:dyDescent="0.2">
      <c r="A83" s="60" t="s">
        <v>144</v>
      </c>
      <c r="B83" s="73">
        <v>0</v>
      </c>
      <c r="C83" s="73">
        <v>224458</v>
      </c>
      <c r="D83" s="74">
        <v>893.33</v>
      </c>
      <c r="E83" s="64">
        <f t="shared" si="39"/>
        <v>1113.7605959999999</v>
      </c>
      <c r="F83" s="65">
        <v>6593.76</v>
      </c>
      <c r="G83" s="106">
        <f t="shared" si="40"/>
        <v>8600.8505960000002</v>
      </c>
      <c r="J83" s="221">
        <f t="shared" si="41"/>
        <v>3.98E-3</v>
      </c>
      <c r="K83" s="73">
        <f t="shared" si="48"/>
        <v>224458</v>
      </c>
      <c r="L83" s="64">
        <v>902.32</v>
      </c>
      <c r="M83" s="64">
        <f t="shared" si="42"/>
        <v>1113.7605959999999</v>
      </c>
      <c r="N83" s="65">
        <v>6593.76</v>
      </c>
      <c r="O83" s="89">
        <f t="shared" si="43"/>
        <v>8609.840596</v>
      </c>
      <c r="R83" s="222">
        <f t="shared" si="32"/>
        <v>4.0200000000000001E-3</v>
      </c>
      <c r="S83" s="233">
        <f t="shared" si="44"/>
        <v>224458</v>
      </c>
      <c r="T83" s="234">
        <f t="shared" si="34"/>
        <v>3.979942795534131E-3</v>
      </c>
      <c r="U83" s="235">
        <f t="shared" si="45"/>
        <v>893.33</v>
      </c>
      <c r="V83" s="236">
        <v>2.3310000000000001E-2</v>
      </c>
      <c r="W83" s="235">
        <f t="shared" si="46"/>
        <v>5232.1159800000005</v>
      </c>
      <c r="X83" s="235">
        <f t="shared" si="47"/>
        <v>4338.7859800000006</v>
      </c>
      <c r="Y83" s="78">
        <v>7</v>
      </c>
      <c r="Z83" s="78">
        <v>4338.7700000000004</v>
      </c>
      <c r="AB83" s="89">
        <f t="shared" si="49"/>
        <v>1.5980000000126893E-2</v>
      </c>
    </row>
    <row r="84" spans="1:28" ht="18.75" customHeight="1" x14ac:dyDescent="0.2">
      <c r="A84" s="60" t="s">
        <v>146</v>
      </c>
      <c r="B84" s="73">
        <v>0</v>
      </c>
      <c r="C84" s="73">
        <v>303967</v>
      </c>
      <c r="D84" s="74">
        <v>977.33</v>
      </c>
      <c r="E84" s="64">
        <f t="shared" si="39"/>
        <v>1508.2842539999999</v>
      </c>
      <c r="F84" s="65">
        <v>12233.56</v>
      </c>
      <c r="G84" s="106">
        <f t="shared" si="40"/>
        <v>14719.174254</v>
      </c>
      <c r="J84" s="221">
        <f t="shared" si="41"/>
        <v>3.2200000000000002E-3</v>
      </c>
      <c r="K84" s="73">
        <f t="shared" si="48"/>
        <v>303967</v>
      </c>
      <c r="L84" s="64">
        <v>986.51</v>
      </c>
      <c r="M84" s="64">
        <f t="shared" si="42"/>
        <v>1508.2842539999999</v>
      </c>
      <c r="N84" s="65">
        <v>12233.56</v>
      </c>
      <c r="O84" s="89">
        <f t="shared" si="43"/>
        <v>14728.354254</v>
      </c>
      <c r="R84" s="222">
        <f t="shared" si="32"/>
        <v>3.2499999999999999E-3</v>
      </c>
      <c r="S84" s="233">
        <f t="shared" si="44"/>
        <v>303967</v>
      </c>
      <c r="T84" s="234">
        <f t="shared" si="34"/>
        <v>3.2152503396750305E-3</v>
      </c>
      <c r="U84" s="235">
        <f t="shared" si="45"/>
        <v>977.33</v>
      </c>
      <c r="V84" s="236">
        <v>2.6710000000000001E-2</v>
      </c>
      <c r="W84" s="235">
        <f t="shared" si="46"/>
        <v>8118.9585700000007</v>
      </c>
      <c r="X84" s="235">
        <f t="shared" si="47"/>
        <v>7141.6285700000008</v>
      </c>
      <c r="Y84" s="78">
        <v>10</v>
      </c>
      <c r="Z84" s="78">
        <v>7140.18</v>
      </c>
      <c r="AB84" s="89">
        <f t="shared" si="49"/>
        <v>1.4485700000004726</v>
      </c>
    </row>
    <row r="85" spans="1:28" ht="18.75" customHeight="1" x14ac:dyDescent="0.2">
      <c r="A85" s="120" t="s">
        <v>249</v>
      </c>
      <c r="B85" s="73">
        <v>0</v>
      </c>
      <c r="C85" s="73">
        <v>39074</v>
      </c>
      <c r="D85" s="74">
        <v>433.72</v>
      </c>
      <c r="E85" s="64">
        <f t="shared" si="39"/>
        <v>193.885188</v>
      </c>
      <c r="F85" s="65">
        <v>0</v>
      </c>
      <c r="G85" s="106">
        <f t="shared" si="40"/>
        <v>627.605188</v>
      </c>
      <c r="J85" s="221">
        <f t="shared" si="41"/>
        <v>1.11E-2</v>
      </c>
      <c r="K85" s="73">
        <f t="shared" si="48"/>
        <v>39074</v>
      </c>
      <c r="L85" s="64">
        <v>438.02</v>
      </c>
      <c r="M85" s="64">
        <f t="shared" si="42"/>
        <v>193.885188</v>
      </c>
      <c r="N85" s="65">
        <v>0</v>
      </c>
      <c r="O85" s="89">
        <f t="shared" si="43"/>
        <v>631.90518799999995</v>
      </c>
      <c r="R85" s="222">
        <f t="shared" si="32"/>
        <v>1.1209999999999999E-2</v>
      </c>
      <c r="S85" s="233">
        <f t="shared" si="44"/>
        <v>39074</v>
      </c>
      <c r="T85" s="234">
        <f t="shared" si="34"/>
        <v>1.1099964170548191E-2</v>
      </c>
      <c r="U85" s="235">
        <f t="shared" si="45"/>
        <v>433.72</v>
      </c>
      <c r="V85" s="236">
        <v>0</v>
      </c>
      <c r="W85" s="235">
        <f t="shared" si="46"/>
        <v>0</v>
      </c>
      <c r="X85" s="235">
        <v>0</v>
      </c>
      <c r="Y85" s="78">
        <v>1</v>
      </c>
      <c r="Z85" s="78">
        <v>0</v>
      </c>
      <c r="AB85" s="89">
        <f t="shared" si="49"/>
        <v>0</v>
      </c>
    </row>
    <row r="86" spans="1:28" s="207" customFormat="1" ht="18.75" customHeight="1" x14ac:dyDescent="0.2">
      <c r="A86" s="60" t="s">
        <v>148</v>
      </c>
      <c r="B86" s="73">
        <v>0</v>
      </c>
      <c r="C86" s="75">
        <v>3311440</v>
      </c>
      <c r="D86" s="74">
        <v>16782.099999999999</v>
      </c>
      <c r="E86" s="64">
        <f t="shared" si="39"/>
        <v>16431.365279999998</v>
      </c>
      <c r="F86" s="65">
        <v>60599.21</v>
      </c>
      <c r="G86" s="106">
        <f t="shared" si="40"/>
        <v>93812.675279999996</v>
      </c>
      <c r="H86" s="206"/>
      <c r="J86" s="221">
        <f t="shared" si="41"/>
        <v>5.0699999999999999E-3</v>
      </c>
      <c r="K86" s="73">
        <f t="shared" si="48"/>
        <v>3311440</v>
      </c>
      <c r="L86" s="64">
        <v>16933.22</v>
      </c>
      <c r="M86" s="64">
        <f t="shared" si="42"/>
        <v>16431.365279999998</v>
      </c>
      <c r="N86" s="65">
        <v>60599.21</v>
      </c>
      <c r="O86" s="106">
        <f t="shared" si="43"/>
        <v>93963.795279999991</v>
      </c>
      <c r="P86" s="206"/>
      <c r="R86" s="222">
        <f t="shared" si="32"/>
        <v>5.11E-3</v>
      </c>
      <c r="S86" s="233">
        <f t="shared" si="44"/>
        <v>3311440</v>
      </c>
      <c r="T86" s="234">
        <f t="shared" si="34"/>
        <v>5.0679160727659265E-3</v>
      </c>
      <c r="U86" s="235">
        <f t="shared" si="45"/>
        <v>16782.099999999999</v>
      </c>
      <c r="V86" s="236">
        <v>2.351E-2</v>
      </c>
      <c r="W86" s="235">
        <f t="shared" si="46"/>
        <v>77851.954400000002</v>
      </c>
      <c r="X86" s="235">
        <f t="shared" si="47"/>
        <v>61069.854400000004</v>
      </c>
      <c r="Y86" s="207">
        <v>126</v>
      </c>
      <c r="Z86" s="207">
        <v>61062.95</v>
      </c>
      <c r="AB86" s="89">
        <f t="shared" si="49"/>
        <v>6.9044000000067172</v>
      </c>
    </row>
    <row r="87" spans="1:28" s="207" customFormat="1" ht="18.75" customHeight="1" x14ac:dyDescent="0.2">
      <c r="A87" s="44" t="s">
        <v>293</v>
      </c>
      <c r="B87" s="73">
        <v>0</v>
      </c>
      <c r="C87" s="75">
        <v>1698275</v>
      </c>
      <c r="D87" s="74">
        <v>15357.14</v>
      </c>
      <c r="E87" s="64">
        <f t="shared" si="39"/>
        <v>8426.8405500000008</v>
      </c>
      <c r="F87" s="65">
        <v>14562.53</v>
      </c>
      <c r="G87" s="106">
        <f t="shared" si="40"/>
        <v>38346.510549999999</v>
      </c>
      <c r="H87" s="206"/>
      <c r="J87" s="221">
        <f t="shared" si="41"/>
        <v>9.0399999999999994E-3</v>
      </c>
      <c r="K87" s="73">
        <v>1685760</v>
      </c>
      <c r="L87" s="64">
        <v>15329.08</v>
      </c>
      <c r="M87" s="64"/>
      <c r="N87" s="65"/>
      <c r="O87" s="106"/>
      <c r="P87" s="206"/>
      <c r="R87" s="222">
        <f t="shared" si="32"/>
        <v>9.0900000000000009E-3</v>
      </c>
      <c r="S87" s="233">
        <f t="shared" si="44"/>
        <v>1698275</v>
      </c>
      <c r="T87" s="234">
        <f t="shared" si="34"/>
        <v>9.0427875344099157E-3</v>
      </c>
      <c r="U87" s="235">
        <f t="shared" si="45"/>
        <v>15357.14</v>
      </c>
      <c r="V87" s="236">
        <v>0.31740000000000002</v>
      </c>
      <c r="W87" s="235">
        <v>53903.25</v>
      </c>
      <c r="X87" s="235">
        <f t="shared" si="47"/>
        <v>38546.11</v>
      </c>
      <c r="Y87" s="207">
        <v>51</v>
      </c>
      <c r="Z87" s="207">
        <v>38546.11</v>
      </c>
      <c r="AB87" s="89">
        <f t="shared" si="49"/>
        <v>0</v>
      </c>
    </row>
    <row r="88" spans="1:28" ht="18.75" customHeight="1" x14ac:dyDescent="0.2">
      <c r="A88" s="60" t="s">
        <v>94</v>
      </c>
      <c r="B88" s="73">
        <v>0</v>
      </c>
      <c r="C88" s="75">
        <v>3441758</v>
      </c>
      <c r="D88" s="74">
        <v>20452.919999999998</v>
      </c>
      <c r="E88" s="64">
        <f t="shared" si="39"/>
        <v>17078.003195999998</v>
      </c>
      <c r="F88" s="65">
        <v>46995.75</v>
      </c>
      <c r="G88" s="106">
        <f t="shared" si="40"/>
        <v>84526.673195999989</v>
      </c>
      <c r="J88" s="221">
        <f t="shared" si="41"/>
        <v>5.94E-3</v>
      </c>
      <c r="K88" s="73">
        <v>3978844</v>
      </c>
      <c r="L88" s="64">
        <v>15707</v>
      </c>
      <c r="M88" s="64">
        <f t="shared" si="42"/>
        <v>19743.023927999999</v>
      </c>
      <c r="N88" s="65">
        <v>0</v>
      </c>
      <c r="O88" s="89">
        <f t="shared" si="43"/>
        <v>35450.023927999995</v>
      </c>
      <c r="R88" s="222">
        <f t="shared" si="32"/>
        <v>3.9500000000000004E-3</v>
      </c>
      <c r="S88" s="233">
        <f t="shared" si="44"/>
        <v>3441758</v>
      </c>
      <c r="T88" s="234">
        <f t="shared" si="34"/>
        <v>5.942579344625624E-3</v>
      </c>
      <c r="U88" s="235">
        <f t="shared" si="45"/>
        <v>20452.919999999998</v>
      </c>
      <c r="V88" s="236">
        <v>3.5580000000000001E-2</v>
      </c>
      <c r="W88" s="235">
        <f t="shared" si="46"/>
        <v>122457.74963999999</v>
      </c>
      <c r="X88" s="235">
        <f t="shared" si="47"/>
        <v>102004.82964</v>
      </c>
      <c r="Y88" s="78">
        <v>102</v>
      </c>
      <c r="Z88" s="78">
        <v>102004.83</v>
      </c>
      <c r="AB88" s="89">
        <f t="shared" si="49"/>
        <v>-3.6000000545755029E-4</v>
      </c>
    </row>
    <row r="89" spans="1:28" ht="18.75" customHeight="1" x14ac:dyDescent="0.2">
      <c r="A89" s="60" t="s">
        <v>150</v>
      </c>
      <c r="B89" s="73">
        <v>0</v>
      </c>
      <c r="C89" s="73">
        <v>612980</v>
      </c>
      <c r="D89" s="74">
        <v>4776.53</v>
      </c>
      <c r="E89" s="64">
        <f t="shared" si="39"/>
        <v>3041.6067599999997</v>
      </c>
      <c r="F89" s="65">
        <v>10791.24</v>
      </c>
      <c r="G89" s="106">
        <f t="shared" si="40"/>
        <v>18609.376759999999</v>
      </c>
      <c r="J89" s="221">
        <f t="shared" si="41"/>
        <v>7.79E-3</v>
      </c>
      <c r="K89" s="73">
        <f>C89</f>
        <v>612980</v>
      </c>
      <c r="L89" s="64">
        <v>4824.66</v>
      </c>
      <c r="M89" s="64">
        <f t="shared" si="42"/>
        <v>3041.6067599999997</v>
      </c>
      <c r="N89" s="65">
        <v>10791.24</v>
      </c>
      <c r="O89" s="89">
        <f t="shared" si="43"/>
        <v>18657.50676</v>
      </c>
      <c r="R89" s="222">
        <f t="shared" si="32"/>
        <v>7.8700000000000003E-3</v>
      </c>
      <c r="S89" s="233">
        <f t="shared" si="44"/>
        <v>612980</v>
      </c>
      <c r="T89" s="234">
        <f t="shared" si="34"/>
        <v>7.7923097001533492E-3</v>
      </c>
      <c r="U89" s="235">
        <f t="shared" si="45"/>
        <v>4776.53</v>
      </c>
      <c r="V89" s="236">
        <v>2.3380000000000001E-2</v>
      </c>
      <c r="W89" s="235">
        <f t="shared" si="46"/>
        <v>14331.472400000001</v>
      </c>
      <c r="X89" s="235">
        <f t="shared" si="47"/>
        <v>9554.9423999999999</v>
      </c>
      <c r="Y89" s="78">
        <v>30</v>
      </c>
      <c r="Z89" s="78">
        <v>9556.36</v>
      </c>
      <c r="AB89" s="89">
        <f t="shared" si="49"/>
        <v>-1.4176000000006752</v>
      </c>
    </row>
    <row r="90" spans="1:28" ht="18.75" customHeight="1" x14ac:dyDescent="0.2">
      <c r="A90" s="44" t="s">
        <v>275</v>
      </c>
      <c r="B90" s="73">
        <v>0</v>
      </c>
      <c r="C90" s="73">
        <v>1560800</v>
      </c>
      <c r="D90" s="74">
        <v>9495.2000000000007</v>
      </c>
      <c r="E90" s="64">
        <f t="shared" si="39"/>
        <v>7744.6895999999997</v>
      </c>
      <c r="F90" s="65">
        <v>33668.160000000003</v>
      </c>
      <c r="G90" s="106">
        <f t="shared" si="40"/>
        <v>50908.049600000006</v>
      </c>
      <c r="J90" s="221">
        <f t="shared" si="41"/>
        <v>6.0800000000000003E-3</v>
      </c>
      <c r="K90" s="73">
        <f>C90</f>
        <v>1560800</v>
      </c>
      <c r="L90" s="64">
        <v>10793.43</v>
      </c>
      <c r="M90" s="64">
        <f t="shared" si="42"/>
        <v>7744.6895999999997</v>
      </c>
      <c r="N90" s="65">
        <v>33668.160000000003</v>
      </c>
      <c r="O90" s="89">
        <f t="shared" si="43"/>
        <v>52206.279600000002</v>
      </c>
      <c r="R90" s="222">
        <f t="shared" si="32"/>
        <v>6.9199999999999999E-3</v>
      </c>
      <c r="S90" s="233">
        <f t="shared" si="44"/>
        <v>1560800</v>
      </c>
      <c r="T90" s="234">
        <f t="shared" si="34"/>
        <v>6.0835468990261413E-3</v>
      </c>
      <c r="U90" s="235">
        <f t="shared" si="45"/>
        <v>9495.2000000000007</v>
      </c>
      <c r="V90" s="236">
        <v>3.125E-2</v>
      </c>
      <c r="W90" s="235">
        <f t="shared" si="46"/>
        <v>48775</v>
      </c>
      <c r="X90" s="235">
        <f t="shared" si="47"/>
        <v>39279.800000000003</v>
      </c>
      <c r="Y90" s="78">
        <v>106</v>
      </c>
      <c r="Z90" s="78">
        <v>39279.800000000003</v>
      </c>
      <c r="AB90" s="89">
        <f t="shared" si="49"/>
        <v>0</v>
      </c>
    </row>
    <row r="91" spans="1:28" ht="18.75" customHeight="1" x14ac:dyDescent="0.2">
      <c r="A91" s="60" t="s">
        <v>152</v>
      </c>
      <c r="B91" s="73">
        <v>0</v>
      </c>
      <c r="C91" s="73">
        <v>679551</v>
      </c>
      <c r="D91" s="74">
        <v>3223.09</v>
      </c>
      <c r="E91" s="64">
        <f t="shared" si="39"/>
        <v>3371.9320619999999</v>
      </c>
      <c r="F91" s="65">
        <v>22947.32</v>
      </c>
      <c r="G91" s="106">
        <f t="shared" si="40"/>
        <v>29542.342062</v>
      </c>
      <c r="J91" s="221">
        <f t="shared" si="41"/>
        <v>4.7400000000000003E-3</v>
      </c>
      <c r="K91" s="73">
        <v>679551</v>
      </c>
      <c r="L91" s="64">
        <v>3255.32</v>
      </c>
      <c r="M91" s="64">
        <f t="shared" si="42"/>
        <v>3371.9320619999999</v>
      </c>
      <c r="N91" s="65">
        <v>22947.32</v>
      </c>
      <c r="O91" s="89">
        <f t="shared" si="43"/>
        <v>29574.572061999999</v>
      </c>
      <c r="R91" s="222">
        <f t="shared" si="32"/>
        <v>4.79E-3</v>
      </c>
      <c r="S91" s="233">
        <f t="shared" si="44"/>
        <v>679551</v>
      </c>
      <c r="T91" s="234">
        <f t="shared" si="34"/>
        <v>4.7429699904790075E-3</v>
      </c>
      <c r="U91" s="235">
        <f t="shared" si="45"/>
        <v>3223.09</v>
      </c>
      <c r="V91" s="236">
        <v>3.124E-2</v>
      </c>
      <c r="W91" s="235">
        <f t="shared" si="46"/>
        <v>21229.17324</v>
      </c>
      <c r="X91" s="235">
        <f t="shared" si="47"/>
        <v>18006.08324</v>
      </c>
      <c r="Y91" s="78">
        <v>31</v>
      </c>
      <c r="Z91" s="78">
        <v>18008.099999999999</v>
      </c>
      <c r="AB91" s="89">
        <f t="shared" si="49"/>
        <v>-2.0167599999986123</v>
      </c>
    </row>
    <row r="92" spans="1:28" ht="18.75" customHeight="1" x14ac:dyDescent="0.2">
      <c r="D92" s="92"/>
      <c r="E92" s="92"/>
      <c r="F92" s="93"/>
      <c r="G92" s="89"/>
      <c r="J92" s="221"/>
      <c r="L92" s="92"/>
      <c r="M92" s="92"/>
      <c r="N92" s="212"/>
      <c r="O92" s="89"/>
      <c r="R92" s="222"/>
    </row>
    <row r="93" spans="1:28" s="93" customFormat="1" ht="18.75" customHeight="1" x14ac:dyDescent="0.2">
      <c r="A93" s="13" t="s">
        <v>294</v>
      </c>
      <c r="B93" s="173"/>
      <c r="C93" s="173">
        <f>SUM(C74:C92)</f>
        <v>25363271</v>
      </c>
      <c r="D93" s="103">
        <f>SUM(D74:D92)</f>
        <v>161900.57999999999</v>
      </c>
      <c r="E93" s="103">
        <f>SUM(E74:E92)</f>
        <v>125852.55070199998</v>
      </c>
      <c r="F93" s="103">
        <f>SUM(F74:F92)</f>
        <v>524518.65</v>
      </c>
      <c r="G93" s="103">
        <f>SUM(G74:G92)</f>
        <v>812271.7807019999</v>
      </c>
      <c r="H93" s="14"/>
      <c r="J93" s="221">
        <f t="shared" si="41"/>
        <v>6.3800000000000003E-3</v>
      </c>
      <c r="K93" s="173">
        <f>SUM(K74:K92)</f>
        <v>15481773</v>
      </c>
      <c r="L93" s="103">
        <f>SUM(L74:L92)</f>
        <v>84249.770000000019</v>
      </c>
      <c r="M93" s="103">
        <f>SUM(M74:M92)</f>
        <v>68455.816505999988</v>
      </c>
      <c r="N93" s="213">
        <f>SUM(N74:N92)</f>
        <v>226647.28</v>
      </c>
      <c r="O93" s="103">
        <f>SUM(O74:O92)</f>
        <v>364023.78650599997</v>
      </c>
      <c r="P93" s="14"/>
      <c r="R93" s="222">
        <f t="shared" si="32"/>
        <v>5.4400000000000004E-3</v>
      </c>
      <c r="S93" s="14">
        <f>SUM(S75:S91)</f>
        <v>25363271</v>
      </c>
      <c r="T93" s="238">
        <f>U93/S93</f>
        <v>6.383268940350793E-3</v>
      </c>
      <c r="U93" s="15">
        <f>SUM(U75:U91)</f>
        <v>161900.57999999999</v>
      </c>
      <c r="V93" s="238">
        <f>W93/S93</f>
        <v>2.1994184113713094E-2</v>
      </c>
      <c r="W93" s="15">
        <f>SUM(W75:W91)</f>
        <v>557844.45209999999</v>
      </c>
      <c r="X93" s="15"/>
      <c r="Y93" s="93">
        <f>SUM(Y2:Y91)</f>
        <v>5152</v>
      </c>
      <c r="Z93" s="241">
        <f>SUM(Z2:Z91)</f>
        <v>2331067.6999999997</v>
      </c>
    </row>
    <row r="94" spans="1:28" ht="18.75" customHeight="1" x14ac:dyDescent="0.2">
      <c r="C94" s="80">
        <f>AVERAGE(C75:C91)</f>
        <v>1491957.1176470588</v>
      </c>
      <c r="D94" s="228">
        <f>AVERAGE(D75:D91)</f>
        <v>9523.5635294117637</v>
      </c>
      <c r="R94" s="222"/>
    </row>
    <row r="95" spans="1:28" s="220" customFormat="1" ht="18.75" customHeight="1" x14ac:dyDescent="0.2">
      <c r="A95" s="220" t="s">
        <v>155</v>
      </c>
      <c r="B95" s="229"/>
      <c r="C95" s="229">
        <f>SUM(C70+C93)</f>
        <v>287565660</v>
      </c>
      <c r="D95" s="230">
        <f t="shared" ref="D95:I95" si="50">SUM(D70,D93)</f>
        <v>1196614.6900000002</v>
      </c>
      <c r="E95" s="230">
        <f t="shared" si="50"/>
        <v>1426900.80492</v>
      </c>
      <c r="F95" s="230">
        <f t="shared" si="50"/>
        <v>3098066.4699999997</v>
      </c>
      <c r="G95" s="230">
        <f t="shared" si="50"/>
        <v>5721581.9649199964</v>
      </c>
      <c r="H95" s="14">
        <f t="shared" si="50"/>
        <v>2417.6591611112649</v>
      </c>
      <c r="I95" s="230">
        <f t="shared" si="50"/>
        <v>45.266707091717123</v>
      </c>
      <c r="J95" s="221">
        <f>ROUND(D95/C95,5)</f>
        <v>4.1599999999999996E-3</v>
      </c>
      <c r="K95" s="229">
        <f>SUM(K70+K93)</f>
        <v>240444023</v>
      </c>
      <c r="L95" s="230">
        <f t="shared" ref="L95:Q95" si="51">SUM(L70,L93)</f>
        <v>979247.19669999951</v>
      </c>
      <c r="M95" s="230">
        <f t="shared" si="51"/>
        <v>1184718.5010060002</v>
      </c>
      <c r="N95" s="231">
        <f t="shared" si="51"/>
        <v>2777481.96</v>
      </c>
      <c r="O95" s="230">
        <f t="shared" si="51"/>
        <v>4926118.5777060008</v>
      </c>
      <c r="P95" s="14">
        <f t="shared" si="51"/>
        <v>2074.2833301061291</v>
      </c>
      <c r="Q95" s="230">
        <f t="shared" si="51"/>
        <v>1055.084488761237</v>
      </c>
      <c r="R95" s="222">
        <f t="shared" si="32"/>
        <v>4.0699999999999998E-3</v>
      </c>
      <c r="S95" s="239">
        <f>SUM(S70+S93)</f>
        <v>287565660</v>
      </c>
      <c r="T95" s="238">
        <f>U95/S95</f>
        <v>4.1611877092695981E-3</v>
      </c>
      <c r="U95" s="240">
        <f>SUM(U70+U93)</f>
        <v>1196614.6900000002</v>
      </c>
      <c r="V95" s="238">
        <f>W95/S95</f>
        <v>1.4591808123323904E-2</v>
      </c>
      <c r="W95" s="240">
        <f>SUM(W70+W93)</f>
        <v>4196102.9335770002</v>
      </c>
      <c r="X95" s="240">
        <f>SUM(X2:X93)</f>
        <v>3000603.4735770016</v>
      </c>
      <c r="Z95" s="15">
        <f>SUM(Z2:Z93)</f>
        <v>4662135.3999999994</v>
      </c>
    </row>
    <row r="96" spans="1:28" ht="18.75" customHeight="1" x14ac:dyDescent="0.2">
      <c r="A96" s="232" t="s">
        <v>270</v>
      </c>
      <c r="S96" s="220"/>
      <c r="T96" s="220"/>
      <c r="U96" s="220"/>
      <c r="X96" s="66">
        <f>X95*5</f>
        <v>15003017.367885008</v>
      </c>
    </row>
  </sheetData>
  <autoFilter ref="A1:R71"/>
  <pageMargins left="0.2" right="0.2" top="0.5" bottom="0.5" header="0.3" footer="0.3"/>
  <pageSetup scale="57" fitToHeight="0" orientation="portrait" r:id="rId1"/>
  <headerFooter alignWithMargins="0"/>
  <rowBreaks count="1" manualBreakCount="1">
    <brk id="50" max="17" man="1"/>
  </rowBreaks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84"/>
  <sheetViews>
    <sheetView view="pageBreakPreview" zoomScaleNormal="115" zoomScaleSheetLayoutView="100" workbookViewId="0">
      <pane xSplit="1" ySplit="1" topLeftCell="B47" activePane="bottomRight" state="frozen"/>
      <selection pane="topRight" activeCell="B1" sqref="B1"/>
      <selection pane="bottomLeft" activeCell="A2" sqref="A2"/>
      <selection pane="bottomRight" activeCell="Q57" sqref="Q57"/>
    </sheetView>
  </sheetViews>
  <sheetFormatPr defaultColWidth="12.28515625" defaultRowHeight="18.75" customHeight="1" x14ac:dyDescent="0.2"/>
  <cols>
    <col min="1" max="1" width="22.140625" style="207" bestFit="1" customWidth="1"/>
    <col min="2" max="2" width="16.140625" style="225" bestFit="1" customWidth="1"/>
    <col min="3" max="3" width="18.28515625" style="225" bestFit="1" customWidth="1"/>
    <col min="4" max="4" width="16.85546875" style="226" bestFit="1" customWidth="1"/>
    <col min="5" max="5" width="16" style="226" hidden="1" customWidth="1"/>
    <col min="6" max="6" width="20.28515625" style="108" bestFit="1" customWidth="1"/>
    <col min="7" max="7" width="13.140625" style="227" bestFit="1" customWidth="1"/>
    <col min="8" max="8" width="18.7109375" style="206" hidden="1" customWidth="1"/>
    <col min="9" max="9" width="16.7109375" style="207" hidden="1" customWidth="1"/>
    <col min="10" max="10" width="13" style="246" hidden="1" customWidth="1"/>
    <col min="11" max="11" width="16.140625" style="247" hidden="1" customWidth="1"/>
    <col min="12" max="12" width="14.5703125" style="225" bestFit="1" customWidth="1"/>
    <col min="13" max="13" width="17.140625" style="226" bestFit="1" customWidth="1"/>
    <col min="14" max="14" width="16" style="226" bestFit="1" customWidth="1"/>
    <col min="15" max="15" width="20.28515625" style="108" bestFit="1" customWidth="1"/>
    <col min="16" max="16" width="13.140625" style="227" bestFit="1" customWidth="1"/>
    <col min="17" max="17" width="18.7109375" style="206" bestFit="1" customWidth="1"/>
    <col min="18" max="18" width="16.7109375" style="207" bestFit="1" customWidth="1"/>
    <col min="19" max="19" width="16.5703125" style="207" customWidth="1"/>
    <col min="20" max="20" width="12.7109375" style="207" bestFit="1" customWidth="1"/>
    <col min="21" max="21" width="16.28515625" style="207" bestFit="1" customWidth="1"/>
    <col min="22" max="22" width="13.5703125" style="207" bestFit="1" customWidth="1"/>
    <col min="23" max="23" width="13.28515625" style="207" customWidth="1"/>
    <col min="24" max="24" width="14.5703125" style="207" bestFit="1" customWidth="1"/>
    <col min="25" max="25" width="11.140625" style="207" bestFit="1" customWidth="1"/>
    <col min="26" max="26" width="16.42578125" style="207" bestFit="1" customWidth="1"/>
    <col min="27" max="27" width="13.5703125" style="207" bestFit="1" customWidth="1"/>
    <col min="28" max="28" width="12.28515625" style="207"/>
    <col min="29" max="29" width="10.7109375" style="207" bestFit="1" customWidth="1"/>
    <col min="30" max="16384" width="12.28515625" style="207"/>
  </cols>
  <sheetData>
    <row r="1" spans="1:34" s="227" customFormat="1" ht="18.75" customHeight="1" x14ac:dyDescent="0.2">
      <c r="A1" s="249" t="s">
        <v>0</v>
      </c>
      <c r="B1" s="250" t="s">
        <v>66</v>
      </c>
      <c r="C1" s="250" t="s">
        <v>330</v>
      </c>
      <c r="D1" s="251" t="s">
        <v>331</v>
      </c>
      <c r="E1" s="251" t="s">
        <v>60</v>
      </c>
      <c r="F1" s="252" t="s">
        <v>69</v>
      </c>
      <c r="G1" s="252" t="s">
        <v>61</v>
      </c>
      <c r="H1" s="253" t="s">
        <v>62</v>
      </c>
      <c r="I1" s="252" t="s">
        <v>63</v>
      </c>
      <c r="J1" s="254" t="s">
        <v>296</v>
      </c>
      <c r="K1" s="255" t="s">
        <v>66</v>
      </c>
      <c r="L1" s="250" t="s">
        <v>278</v>
      </c>
      <c r="M1" s="251" t="s">
        <v>279</v>
      </c>
      <c r="N1" s="251" t="s">
        <v>60</v>
      </c>
      <c r="O1" s="251" t="s">
        <v>69</v>
      </c>
      <c r="P1" s="252" t="s">
        <v>61</v>
      </c>
      <c r="Q1" s="253" t="s">
        <v>62</v>
      </c>
      <c r="R1" s="252" t="s">
        <v>63</v>
      </c>
      <c r="S1" s="227" t="s">
        <v>298</v>
      </c>
      <c r="U1" s="210" t="s">
        <v>0</v>
      </c>
      <c r="V1" s="300" t="s">
        <v>66</v>
      </c>
      <c r="W1" s="301" t="s">
        <v>332</v>
      </c>
      <c r="X1" s="302" t="s">
        <v>333</v>
      </c>
      <c r="Y1" s="303" t="s">
        <v>61</v>
      </c>
      <c r="Z1" s="304" t="s">
        <v>62</v>
      </c>
      <c r="AA1" s="305" t="s">
        <v>63</v>
      </c>
      <c r="AB1" s="306" t="s">
        <v>322</v>
      </c>
      <c r="AC1" s="307" t="s">
        <v>66</v>
      </c>
      <c r="AD1" s="301" t="s">
        <v>323</v>
      </c>
      <c r="AE1" s="302" t="s">
        <v>276</v>
      </c>
      <c r="AF1" s="308" t="s">
        <v>62</v>
      </c>
      <c r="AG1" s="305" t="s">
        <v>63</v>
      </c>
      <c r="AH1" s="211"/>
    </row>
    <row r="2" spans="1:34" s="265" customFormat="1" ht="18.75" customHeight="1" x14ac:dyDescent="0.25">
      <c r="A2" s="256" t="s">
        <v>211</v>
      </c>
      <c r="B2" s="257">
        <v>1530</v>
      </c>
      <c r="C2" s="258">
        <v>2889580</v>
      </c>
      <c r="D2" s="259">
        <v>17052.7</v>
      </c>
      <c r="E2" s="259">
        <f t="shared" ref="E2:E56" si="0">C2*24.81/5000</f>
        <v>14338.095959999999</v>
      </c>
      <c r="F2" s="259">
        <v>63774.65</v>
      </c>
      <c r="G2" s="260">
        <f t="shared" ref="G2:G56" si="1">SUM(D2:F2)</f>
        <v>95165.445959999997</v>
      </c>
      <c r="H2" s="261">
        <f t="shared" ref="H2:H56" si="2">C2/B2</f>
        <v>1888.6143790849674</v>
      </c>
      <c r="I2" s="260">
        <f t="shared" ref="I2:I56" si="3">G2/B2</f>
        <v>62.199637882352938</v>
      </c>
      <c r="J2" s="262">
        <f t="shared" ref="J2:J56" si="4">ROUND(D2/C2,5)</f>
        <v>5.8999999999999999E-3</v>
      </c>
      <c r="K2" s="263">
        <v>1530</v>
      </c>
      <c r="L2" s="258">
        <f>C2</f>
        <v>2889580</v>
      </c>
      <c r="M2" s="259">
        <f>ROUND(D2*1.024,2)</f>
        <v>17461.96</v>
      </c>
      <c r="N2" s="259">
        <f t="shared" ref="N2:N55" si="5">L2*24.81/5000</f>
        <v>14338.095959999999</v>
      </c>
      <c r="O2" s="259">
        <f>F2</f>
        <v>63774.65</v>
      </c>
      <c r="P2" s="260">
        <f t="shared" ref="P2:P22" si="6">SUM(M2:O2)</f>
        <v>95574.705959999992</v>
      </c>
      <c r="Q2" s="261">
        <f>L2/K2</f>
        <v>1888.6143790849674</v>
      </c>
      <c r="R2" s="260">
        <f>P2/K2</f>
        <v>62.467128078431365</v>
      </c>
      <c r="S2" s="264">
        <f t="shared" ref="S2:S56" si="7">ROUND(M2/L2,5)</f>
        <v>6.0400000000000002E-3</v>
      </c>
      <c r="T2" s="261"/>
      <c r="U2" s="256" t="s">
        <v>211</v>
      </c>
      <c r="V2" s="257">
        <v>1530</v>
      </c>
      <c r="W2" s="309">
        <v>579790</v>
      </c>
      <c r="X2" s="310">
        <v>26466.19</v>
      </c>
      <c r="Y2" s="260">
        <v>30562.13</v>
      </c>
      <c r="Z2" s="311">
        <f t="shared" ref="Z2:Z58" si="8">W2/V2</f>
        <v>378.94771241830063</v>
      </c>
      <c r="AA2" s="260">
        <f t="shared" ref="AA2:AA58" si="9">Y2/V2</f>
        <v>19.975248366013073</v>
      </c>
      <c r="AB2" s="312">
        <f>X2/W2</f>
        <v>4.5647889753186496E-2</v>
      </c>
      <c r="AC2" s="263">
        <v>1530</v>
      </c>
      <c r="AD2" s="309">
        <f>W2</f>
        <v>579790</v>
      </c>
      <c r="AE2" s="310">
        <f>ROUND(Y2*1.024,2)</f>
        <v>31295.62</v>
      </c>
      <c r="AF2" s="313">
        <f>AD2/AC2</f>
        <v>378.94771241830063</v>
      </c>
      <c r="AG2" s="260">
        <f>AE2/AC2</f>
        <v>20.454653594771241</v>
      </c>
      <c r="AH2" s="314">
        <f>ROUND(AE2/AD2,5)</f>
        <v>5.398E-2</v>
      </c>
    </row>
    <row r="3" spans="1:34" s="265" customFormat="1" ht="18.75" customHeight="1" x14ac:dyDescent="0.25">
      <c r="A3" s="256" t="s">
        <v>123</v>
      </c>
      <c r="B3" s="257">
        <v>2480</v>
      </c>
      <c r="C3" s="258">
        <v>6215464</v>
      </c>
      <c r="D3" s="259">
        <v>22020.47</v>
      </c>
      <c r="E3" s="259">
        <f t="shared" si="0"/>
        <v>30841.132368000002</v>
      </c>
      <c r="F3" s="259">
        <v>49916.19</v>
      </c>
      <c r="G3" s="260">
        <f t="shared" si="1"/>
        <v>102777.79236800001</v>
      </c>
      <c r="H3" s="261">
        <f t="shared" si="2"/>
        <v>2506.2354838709675</v>
      </c>
      <c r="I3" s="260">
        <f t="shared" si="3"/>
        <v>41.442658212903233</v>
      </c>
      <c r="J3" s="262">
        <f t="shared" si="4"/>
        <v>3.5400000000000002E-3</v>
      </c>
      <c r="K3" s="263">
        <v>2480</v>
      </c>
      <c r="L3" s="258">
        <f t="shared" ref="L3:L58" si="10">C3</f>
        <v>6215464</v>
      </c>
      <c r="M3" s="259">
        <f t="shared" ref="M3:M58" si="11">ROUND(D3*1.024,2)</f>
        <v>22548.959999999999</v>
      </c>
      <c r="N3" s="259">
        <f t="shared" si="5"/>
        <v>30841.132368000002</v>
      </c>
      <c r="O3" s="259">
        <f t="shared" ref="O3:O58" si="12">F3</f>
        <v>49916.19</v>
      </c>
      <c r="P3" s="260">
        <f t="shared" si="6"/>
        <v>103306.282368</v>
      </c>
      <c r="Q3" s="261">
        <f t="shared" ref="Q3:Q58" si="13">L3/K3</f>
        <v>2506.2354838709675</v>
      </c>
      <c r="R3" s="260">
        <f t="shared" ref="R3:R58" si="14">P3/K3</f>
        <v>41.655759019354839</v>
      </c>
      <c r="S3" s="264">
        <f t="shared" si="7"/>
        <v>3.63E-3</v>
      </c>
      <c r="T3" s="261"/>
      <c r="U3" s="256" t="s">
        <v>123</v>
      </c>
      <c r="V3" s="257">
        <v>2480</v>
      </c>
      <c r="W3" s="309">
        <v>143465</v>
      </c>
      <c r="X3" s="310">
        <v>7007.8</v>
      </c>
      <c r="Y3" s="260">
        <f t="shared" ref="Y3:Y55" si="15">SUM(X3:X3)</f>
        <v>7007.8</v>
      </c>
      <c r="Z3" s="311">
        <f t="shared" si="8"/>
        <v>57.848790322580648</v>
      </c>
      <c r="AA3" s="260">
        <f t="shared" si="9"/>
        <v>2.8257258064516129</v>
      </c>
      <c r="AB3" s="312">
        <f>X3/W3</f>
        <v>4.8846757048757537E-2</v>
      </c>
      <c r="AC3" s="263">
        <v>2480</v>
      </c>
      <c r="AD3" s="309">
        <f t="shared" ref="AD3:AD6" si="16">W3</f>
        <v>143465</v>
      </c>
      <c r="AE3" s="310">
        <f t="shared" ref="AE3:AE6" si="17">ROUND(X3*1.024,2)</f>
        <v>7175.99</v>
      </c>
      <c r="AF3" s="313">
        <f t="shared" ref="AF3:AF58" si="18">AD3/AC3</f>
        <v>57.848790322580648</v>
      </c>
      <c r="AG3" s="260">
        <f t="shared" ref="AG3:AG58" si="19">AE3/AC3</f>
        <v>2.8935443548387094</v>
      </c>
      <c r="AH3" s="314">
        <f t="shared" ref="AH3:AH60" si="20">ROUND(AE3/AD3,5)</f>
        <v>5.0020000000000002E-2</v>
      </c>
    </row>
    <row r="4" spans="1:34" s="265" customFormat="1" ht="18.75" customHeight="1" x14ac:dyDescent="0.25">
      <c r="A4" s="256" t="s">
        <v>283</v>
      </c>
      <c r="B4" s="257">
        <v>216</v>
      </c>
      <c r="C4" s="258">
        <v>475150</v>
      </c>
      <c r="D4" s="259">
        <v>2329.15</v>
      </c>
      <c r="E4" s="259">
        <f t="shared" si="0"/>
        <v>2357.6943000000001</v>
      </c>
      <c r="F4" s="259">
        <v>6657.65</v>
      </c>
      <c r="G4" s="260">
        <f t="shared" si="1"/>
        <v>11344.4943</v>
      </c>
      <c r="H4" s="261">
        <f t="shared" si="2"/>
        <v>2199.7685185185187</v>
      </c>
      <c r="I4" s="260">
        <f t="shared" si="3"/>
        <v>52.520806944444445</v>
      </c>
      <c r="J4" s="262">
        <f t="shared" si="4"/>
        <v>4.8999999999999998E-3</v>
      </c>
      <c r="K4" s="263">
        <v>216</v>
      </c>
      <c r="L4" s="258">
        <f t="shared" si="10"/>
        <v>475150</v>
      </c>
      <c r="M4" s="259">
        <v>2386.0100000000002</v>
      </c>
      <c r="N4" s="259">
        <f t="shared" si="5"/>
        <v>2357.6943000000001</v>
      </c>
      <c r="O4" s="259">
        <f t="shared" si="12"/>
        <v>6657.65</v>
      </c>
      <c r="P4" s="260">
        <f t="shared" si="6"/>
        <v>11401.354299999999</v>
      </c>
      <c r="Q4" s="261">
        <f t="shared" si="13"/>
        <v>2199.7685185185187</v>
      </c>
      <c r="R4" s="260">
        <f t="shared" si="14"/>
        <v>52.784047685185179</v>
      </c>
      <c r="S4" s="264">
        <f t="shared" si="7"/>
        <v>5.0200000000000002E-3</v>
      </c>
      <c r="T4" s="261"/>
      <c r="U4" s="256" t="s">
        <v>283</v>
      </c>
      <c r="V4" s="257">
        <v>216</v>
      </c>
      <c r="W4" s="309">
        <v>9841</v>
      </c>
      <c r="X4" s="310">
        <v>903.87</v>
      </c>
      <c r="Y4" s="260">
        <f t="shared" si="15"/>
        <v>903.87</v>
      </c>
      <c r="Z4" s="311">
        <f t="shared" si="8"/>
        <v>45.560185185185183</v>
      </c>
      <c r="AA4" s="260">
        <f t="shared" si="9"/>
        <v>4.1845833333333333</v>
      </c>
      <c r="AB4" s="312">
        <f>X4/W4</f>
        <v>9.184737323442739E-2</v>
      </c>
      <c r="AC4" s="263">
        <v>216</v>
      </c>
      <c r="AD4" s="309">
        <f t="shared" si="16"/>
        <v>9841</v>
      </c>
      <c r="AE4" s="310">
        <f t="shared" si="17"/>
        <v>925.56</v>
      </c>
      <c r="AF4" s="313">
        <f t="shared" si="18"/>
        <v>45.560185185185183</v>
      </c>
      <c r="AG4" s="260">
        <f t="shared" si="19"/>
        <v>4.2850000000000001</v>
      </c>
      <c r="AH4" s="314">
        <f t="shared" si="20"/>
        <v>9.4049999999999995E-2</v>
      </c>
    </row>
    <row r="5" spans="1:34" s="265" customFormat="1" ht="18.75" customHeight="1" x14ac:dyDescent="0.25">
      <c r="A5" s="256" t="s">
        <v>253</v>
      </c>
      <c r="B5" s="266">
        <v>150</v>
      </c>
      <c r="C5" s="258">
        <v>196983</v>
      </c>
      <c r="D5" s="259">
        <v>920.49</v>
      </c>
      <c r="E5" s="259">
        <f t="shared" si="0"/>
        <v>977.42964599999993</v>
      </c>
      <c r="F5" s="259">
        <v>5355.25</v>
      </c>
      <c r="G5" s="260">
        <f t="shared" si="1"/>
        <v>7253.1696460000003</v>
      </c>
      <c r="H5" s="261">
        <f t="shared" si="2"/>
        <v>1313.22</v>
      </c>
      <c r="I5" s="260">
        <f t="shared" si="3"/>
        <v>48.354464306666671</v>
      </c>
      <c r="J5" s="262">
        <f t="shared" si="4"/>
        <v>4.6699999999999997E-3</v>
      </c>
      <c r="K5" s="267">
        <v>150</v>
      </c>
      <c r="L5" s="258">
        <f t="shared" si="10"/>
        <v>196983</v>
      </c>
      <c r="M5" s="259">
        <f t="shared" si="11"/>
        <v>942.58</v>
      </c>
      <c r="N5" s="259">
        <f t="shared" si="5"/>
        <v>977.42964599999993</v>
      </c>
      <c r="O5" s="259">
        <f t="shared" si="12"/>
        <v>5355.25</v>
      </c>
      <c r="P5" s="260">
        <f t="shared" si="6"/>
        <v>7275.2596460000004</v>
      </c>
      <c r="Q5" s="261">
        <f t="shared" si="13"/>
        <v>1313.22</v>
      </c>
      <c r="R5" s="260">
        <f t="shared" si="14"/>
        <v>48.501730973333338</v>
      </c>
      <c r="S5" s="264">
        <f t="shared" si="7"/>
        <v>4.79E-3</v>
      </c>
      <c r="T5" s="261"/>
      <c r="U5" s="256" t="s">
        <v>324</v>
      </c>
      <c r="V5" s="266">
        <v>150</v>
      </c>
      <c r="W5" s="309">
        <v>15625</v>
      </c>
      <c r="X5" s="310">
        <v>788.28</v>
      </c>
      <c r="Y5" s="260">
        <f t="shared" si="15"/>
        <v>788.28</v>
      </c>
      <c r="Z5" s="311">
        <f t="shared" si="8"/>
        <v>104.16666666666667</v>
      </c>
      <c r="AA5" s="260">
        <f t="shared" si="9"/>
        <v>5.2551999999999994</v>
      </c>
      <c r="AB5" s="312">
        <f>X5/W5</f>
        <v>5.0449919999999995E-2</v>
      </c>
      <c r="AC5" s="267">
        <v>150</v>
      </c>
      <c r="AD5" s="309">
        <f t="shared" si="16"/>
        <v>15625</v>
      </c>
      <c r="AE5" s="310">
        <f t="shared" si="17"/>
        <v>807.2</v>
      </c>
      <c r="AF5" s="313">
        <f t="shared" si="18"/>
        <v>104.16666666666667</v>
      </c>
      <c r="AG5" s="260">
        <f t="shared" si="19"/>
        <v>5.381333333333334</v>
      </c>
      <c r="AH5" s="314">
        <f t="shared" si="20"/>
        <v>5.1659999999999998E-2</v>
      </c>
    </row>
    <row r="6" spans="1:34" s="265" customFormat="1" ht="18.75" customHeight="1" x14ac:dyDescent="0.25">
      <c r="A6" s="256" t="s">
        <v>213</v>
      </c>
      <c r="B6" s="266">
        <v>138</v>
      </c>
      <c r="C6" s="258">
        <v>284795</v>
      </c>
      <c r="D6" s="259">
        <v>1207.54</v>
      </c>
      <c r="E6" s="259">
        <f t="shared" si="0"/>
        <v>1413.1527899999999</v>
      </c>
      <c r="F6" s="259">
        <v>3532.1</v>
      </c>
      <c r="G6" s="260">
        <f t="shared" si="1"/>
        <v>6152.7927899999995</v>
      </c>
      <c r="H6" s="261">
        <f t="shared" si="2"/>
        <v>2063.731884057971</v>
      </c>
      <c r="I6" s="260">
        <f t="shared" si="3"/>
        <v>44.585454999999996</v>
      </c>
      <c r="J6" s="262">
        <f t="shared" si="4"/>
        <v>4.2399999999999998E-3</v>
      </c>
      <c r="K6" s="267">
        <v>138</v>
      </c>
      <c r="L6" s="258">
        <f t="shared" si="10"/>
        <v>284795</v>
      </c>
      <c r="M6" s="259">
        <f t="shared" si="11"/>
        <v>1236.52</v>
      </c>
      <c r="N6" s="259">
        <f t="shared" si="5"/>
        <v>1413.1527899999999</v>
      </c>
      <c r="O6" s="259">
        <f t="shared" si="12"/>
        <v>3532.1</v>
      </c>
      <c r="P6" s="260">
        <f t="shared" si="6"/>
        <v>6181.7727899999991</v>
      </c>
      <c r="Q6" s="261">
        <f t="shared" si="13"/>
        <v>2063.731884057971</v>
      </c>
      <c r="R6" s="260">
        <f t="shared" si="14"/>
        <v>44.79545499999999</v>
      </c>
      <c r="S6" s="264">
        <f t="shared" si="7"/>
        <v>4.3400000000000001E-3</v>
      </c>
      <c r="T6" s="261"/>
      <c r="U6" s="256" t="s">
        <v>325</v>
      </c>
      <c r="V6" s="266">
        <v>138</v>
      </c>
      <c r="W6" s="309">
        <v>41153</v>
      </c>
      <c r="X6" s="310">
        <v>1845.3</v>
      </c>
      <c r="Y6" s="260">
        <f t="shared" si="15"/>
        <v>1845.3</v>
      </c>
      <c r="Z6" s="311">
        <f t="shared" si="8"/>
        <v>298.21014492753625</v>
      </c>
      <c r="AA6" s="260">
        <f t="shared" si="9"/>
        <v>13.371739130434783</v>
      </c>
      <c r="AB6" s="312">
        <f>X6/W6</f>
        <v>4.4839987364226182E-2</v>
      </c>
      <c r="AC6" s="267">
        <v>138</v>
      </c>
      <c r="AD6" s="309">
        <f t="shared" si="16"/>
        <v>41153</v>
      </c>
      <c r="AE6" s="310">
        <f t="shared" si="17"/>
        <v>1889.59</v>
      </c>
      <c r="AF6" s="313">
        <f t="shared" si="18"/>
        <v>298.21014492753625</v>
      </c>
      <c r="AG6" s="260">
        <f t="shared" si="19"/>
        <v>13.692681159420289</v>
      </c>
      <c r="AH6" s="314">
        <f t="shared" si="20"/>
        <v>4.5920000000000002E-2</v>
      </c>
    </row>
    <row r="7" spans="1:34" s="277" customFormat="1" ht="18.75" customHeight="1" x14ac:dyDescent="0.25">
      <c r="A7" s="268" t="s">
        <v>308</v>
      </c>
      <c r="B7" s="269">
        <v>0</v>
      </c>
      <c r="C7" s="270"/>
      <c r="D7" s="271"/>
      <c r="E7" s="271"/>
      <c r="F7" s="271"/>
      <c r="G7" s="272"/>
      <c r="H7" s="273"/>
      <c r="I7" s="272"/>
      <c r="J7" s="274"/>
      <c r="K7" s="275">
        <v>1915</v>
      </c>
      <c r="L7" s="270">
        <f t="shared" si="10"/>
        <v>0</v>
      </c>
      <c r="M7" s="271">
        <f t="shared" si="11"/>
        <v>0</v>
      </c>
      <c r="N7" s="271">
        <f t="shared" si="5"/>
        <v>0</v>
      </c>
      <c r="O7" s="271">
        <v>52939.21</v>
      </c>
      <c r="P7" s="272">
        <f t="shared" si="6"/>
        <v>52939.21</v>
      </c>
      <c r="Q7" s="273">
        <f t="shared" si="13"/>
        <v>0</v>
      </c>
      <c r="R7" s="272">
        <f t="shared" si="14"/>
        <v>27.644496083550912</v>
      </c>
      <c r="S7" s="276">
        <v>0</v>
      </c>
      <c r="T7" s="273"/>
      <c r="U7" s="268" t="s">
        <v>308</v>
      </c>
      <c r="V7" s="269">
        <v>0</v>
      </c>
      <c r="W7" s="315"/>
      <c r="X7" s="316"/>
      <c r="Y7" s="272"/>
      <c r="Z7" s="317"/>
      <c r="AA7" s="272"/>
      <c r="AB7" s="318"/>
      <c r="AC7" s="275">
        <v>1915</v>
      </c>
      <c r="AD7" s="315">
        <v>297571</v>
      </c>
      <c r="AE7" s="316">
        <v>17819.7</v>
      </c>
      <c r="AF7" s="319">
        <f t="shared" si="18"/>
        <v>155.38955613577025</v>
      </c>
      <c r="AG7" s="272">
        <f t="shared" si="19"/>
        <v>9.3053263707571805</v>
      </c>
      <c r="AH7" s="320">
        <f t="shared" si="20"/>
        <v>5.9880000000000003E-2</v>
      </c>
    </row>
    <row r="8" spans="1:34" s="265" customFormat="1" ht="18.75" customHeight="1" x14ac:dyDescent="0.25">
      <c r="A8" s="256" t="s">
        <v>177</v>
      </c>
      <c r="B8" s="266">
        <v>90</v>
      </c>
      <c r="C8" s="258">
        <v>183977</v>
      </c>
      <c r="D8" s="259">
        <v>841.88</v>
      </c>
      <c r="E8" s="259">
        <f t="shared" si="0"/>
        <v>912.89387399999998</v>
      </c>
      <c r="F8" s="259">
        <v>4153.7</v>
      </c>
      <c r="G8" s="260">
        <f t="shared" si="1"/>
        <v>5908.4738739999993</v>
      </c>
      <c r="H8" s="261">
        <f t="shared" si="2"/>
        <v>2044.1888888888889</v>
      </c>
      <c r="I8" s="260">
        <f t="shared" si="3"/>
        <v>65.6497097111111</v>
      </c>
      <c r="J8" s="262">
        <f t="shared" si="4"/>
        <v>4.5799999999999999E-3</v>
      </c>
      <c r="K8" s="267">
        <v>90</v>
      </c>
      <c r="L8" s="258">
        <f t="shared" si="10"/>
        <v>183977</v>
      </c>
      <c r="M8" s="259">
        <f t="shared" si="11"/>
        <v>862.09</v>
      </c>
      <c r="N8" s="259">
        <f t="shared" si="5"/>
        <v>912.89387399999998</v>
      </c>
      <c r="O8" s="259">
        <f t="shared" si="12"/>
        <v>4153.7</v>
      </c>
      <c r="P8" s="260">
        <f t="shared" si="6"/>
        <v>5928.6838740000003</v>
      </c>
      <c r="Q8" s="261">
        <f t="shared" si="13"/>
        <v>2044.1888888888889</v>
      </c>
      <c r="R8" s="260">
        <f t="shared" si="14"/>
        <v>65.874265266666669</v>
      </c>
      <c r="S8" s="264">
        <f t="shared" si="7"/>
        <v>4.6899999999999997E-3</v>
      </c>
      <c r="T8" s="261"/>
      <c r="U8" s="256" t="s">
        <v>326</v>
      </c>
      <c r="V8" s="266">
        <v>90</v>
      </c>
      <c r="W8" s="309">
        <v>62145</v>
      </c>
      <c r="X8" s="310">
        <v>2786.58</v>
      </c>
      <c r="Y8" s="260">
        <f t="shared" si="15"/>
        <v>2786.58</v>
      </c>
      <c r="Z8" s="311">
        <f t="shared" si="8"/>
        <v>690.5</v>
      </c>
      <c r="AA8" s="260">
        <f t="shared" si="9"/>
        <v>30.962</v>
      </c>
      <c r="AB8" s="312">
        <f t="shared" ref="AB8:AB28" si="21">X8/W8</f>
        <v>4.4839971035481534E-2</v>
      </c>
      <c r="AC8" s="267">
        <v>90</v>
      </c>
      <c r="AD8" s="309">
        <f t="shared" ref="AD8:AD45" si="22">W8</f>
        <v>62145</v>
      </c>
      <c r="AE8" s="310">
        <f t="shared" ref="AE8:AE22" si="23">ROUND(X8*1.024,2)</f>
        <v>2853.46</v>
      </c>
      <c r="AF8" s="313">
        <f t="shared" si="18"/>
        <v>690.5</v>
      </c>
      <c r="AG8" s="260">
        <f t="shared" si="19"/>
        <v>31.705111111111112</v>
      </c>
      <c r="AH8" s="314">
        <f t="shared" si="20"/>
        <v>4.5920000000000002E-2</v>
      </c>
    </row>
    <row r="9" spans="1:34" s="265" customFormat="1" ht="18.75" customHeight="1" x14ac:dyDescent="0.25">
      <c r="A9" s="256" t="s">
        <v>9</v>
      </c>
      <c r="B9" s="266">
        <v>1018</v>
      </c>
      <c r="C9" s="258">
        <v>2601858</v>
      </c>
      <c r="D9" s="259">
        <v>11046.51</v>
      </c>
      <c r="E9" s="259">
        <f t="shared" si="0"/>
        <v>12910.419395999999</v>
      </c>
      <c r="F9" s="259">
        <v>28668.82</v>
      </c>
      <c r="G9" s="260">
        <f t="shared" si="1"/>
        <v>52625.749395999999</v>
      </c>
      <c r="H9" s="261">
        <f t="shared" si="2"/>
        <v>2555.852652259332</v>
      </c>
      <c r="I9" s="260">
        <f t="shared" si="3"/>
        <v>51.695235163064829</v>
      </c>
      <c r="J9" s="262">
        <f t="shared" si="4"/>
        <v>4.2500000000000003E-3</v>
      </c>
      <c r="K9" s="267">
        <v>1018</v>
      </c>
      <c r="L9" s="258">
        <f t="shared" si="10"/>
        <v>2601858</v>
      </c>
      <c r="M9" s="259">
        <f t="shared" si="11"/>
        <v>11311.63</v>
      </c>
      <c r="N9" s="259">
        <f t="shared" si="5"/>
        <v>12910.419395999999</v>
      </c>
      <c r="O9" s="259">
        <f t="shared" si="12"/>
        <v>28668.82</v>
      </c>
      <c r="P9" s="260">
        <f t="shared" si="6"/>
        <v>52890.869395999995</v>
      </c>
      <c r="Q9" s="261">
        <f t="shared" si="13"/>
        <v>2555.852652259332</v>
      </c>
      <c r="R9" s="260">
        <f t="shared" si="14"/>
        <v>51.955667383104121</v>
      </c>
      <c r="S9" s="264">
        <f t="shared" si="7"/>
        <v>4.3499999999999997E-3</v>
      </c>
      <c r="T9" s="261"/>
      <c r="U9" s="256" t="s">
        <v>9</v>
      </c>
      <c r="V9" s="266">
        <v>1018</v>
      </c>
      <c r="W9" s="309">
        <v>54811</v>
      </c>
      <c r="X9" s="310">
        <v>2129.4</v>
      </c>
      <c r="Y9" s="260">
        <f t="shared" si="15"/>
        <v>2129.4</v>
      </c>
      <c r="Z9" s="311">
        <f t="shared" si="8"/>
        <v>53.841846758349703</v>
      </c>
      <c r="AA9" s="260">
        <f t="shared" si="9"/>
        <v>2.0917485265225935</v>
      </c>
      <c r="AB9" s="312">
        <f t="shared" si="21"/>
        <v>3.8849865902829725E-2</v>
      </c>
      <c r="AC9" s="267">
        <v>1018</v>
      </c>
      <c r="AD9" s="309">
        <f t="shared" si="22"/>
        <v>54811</v>
      </c>
      <c r="AE9" s="310">
        <f t="shared" si="23"/>
        <v>2180.5100000000002</v>
      </c>
      <c r="AF9" s="313">
        <f t="shared" si="18"/>
        <v>53.841846758349703</v>
      </c>
      <c r="AG9" s="260">
        <f t="shared" si="19"/>
        <v>2.1419548133595288</v>
      </c>
      <c r="AH9" s="314">
        <f t="shared" si="20"/>
        <v>3.9780000000000003E-2</v>
      </c>
    </row>
    <row r="10" spans="1:34" s="265" customFormat="1" ht="18.75" customHeight="1" x14ac:dyDescent="0.25">
      <c r="A10" s="256" t="s">
        <v>284</v>
      </c>
      <c r="B10" s="266">
        <v>215</v>
      </c>
      <c r="C10" s="258">
        <v>357283</v>
      </c>
      <c r="D10" s="278">
        <v>1339.57</v>
      </c>
      <c r="E10" s="259">
        <f t="shared" si="0"/>
        <v>1772.838246</v>
      </c>
      <c r="F10" s="259">
        <v>5643.79</v>
      </c>
      <c r="G10" s="260">
        <f t="shared" si="1"/>
        <v>8756.1982459999999</v>
      </c>
      <c r="H10" s="261">
        <f t="shared" si="2"/>
        <v>1661.7813953488371</v>
      </c>
      <c r="I10" s="260">
        <f t="shared" si="3"/>
        <v>40.726503469767444</v>
      </c>
      <c r="J10" s="262">
        <f t="shared" si="4"/>
        <v>3.7499999999999999E-3</v>
      </c>
      <c r="K10" s="267">
        <v>215</v>
      </c>
      <c r="L10" s="258">
        <f t="shared" si="10"/>
        <v>357283</v>
      </c>
      <c r="M10" s="259">
        <f t="shared" si="11"/>
        <v>1371.72</v>
      </c>
      <c r="N10" s="259">
        <f t="shared" si="5"/>
        <v>1772.838246</v>
      </c>
      <c r="O10" s="259">
        <f t="shared" si="12"/>
        <v>5643.79</v>
      </c>
      <c r="P10" s="260">
        <f t="shared" si="6"/>
        <v>8788.3482459999996</v>
      </c>
      <c r="Q10" s="261">
        <f t="shared" si="13"/>
        <v>1661.7813953488371</v>
      </c>
      <c r="R10" s="260">
        <f t="shared" si="14"/>
        <v>40.876038353488369</v>
      </c>
      <c r="S10" s="264">
        <f t="shared" si="7"/>
        <v>3.8400000000000001E-3</v>
      </c>
      <c r="T10" s="261"/>
      <c r="U10" s="256" t="s">
        <v>284</v>
      </c>
      <c r="V10" s="266">
        <v>215</v>
      </c>
      <c r="W10" s="309">
        <v>30787</v>
      </c>
      <c r="X10" s="310">
        <v>1553.2</v>
      </c>
      <c r="Y10" s="260">
        <f t="shared" si="15"/>
        <v>1553.2</v>
      </c>
      <c r="Z10" s="311">
        <f t="shared" si="8"/>
        <v>143.19534883720931</v>
      </c>
      <c r="AA10" s="260">
        <f t="shared" si="9"/>
        <v>7.2241860465116279</v>
      </c>
      <c r="AB10" s="312">
        <f t="shared" si="21"/>
        <v>5.0449865202845355E-2</v>
      </c>
      <c r="AC10" s="267">
        <v>215</v>
      </c>
      <c r="AD10" s="309">
        <f t="shared" si="22"/>
        <v>30787</v>
      </c>
      <c r="AE10" s="310">
        <f t="shared" si="23"/>
        <v>1590.48</v>
      </c>
      <c r="AF10" s="313">
        <f t="shared" si="18"/>
        <v>143.19534883720931</v>
      </c>
      <c r="AG10" s="260">
        <f t="shared" si="19"/>
        <v>7.397581395348837</v>
      </c>
      <c r="AH10" s="314">
        <f t="shared" si="20"/>
        <v>5.1659999999999998E-2</v>
      </c>
    </row>
    <row r="11" spans="1:34" s="265" customFormat="1" ht="18.75" customHeight="1" x14ac:dyDescent="0.25">
      <c r="A11" s="256" t="s">
        <v>215</v>
      </c>
      <c r="B11" s="266">
        <v>313</v>
      </c>
      <c r="C11" s="258">
        <v>799498</v>
      </c>
      <c r="D11" s="259">
        <v>3224.25</v>
      </c>
      <c r="E11" s="259">
        <f t="shared" si="0"/>
        <v>3967.1090759999997</v>
      </c>
      <c r="F11" s="259">
        <v>12457.8</v>
      </c>
      <c r="G11" s="260">
        <f t="shared" si="1"/>
        <v>19649.159076</v>
      </c>
      <c r="H11" s="261">
        <f t="shared" si="2"/>
        <v>2554.3067092651759</v>
      </c>
      <c r="I11" s="260">
        <f t="shared" si="3"/>
        <v>62.776866057507988</v>
      </c>
      <c r="J11" s="262">
        <f t="shared" si="4"/>
        <v>4.0299999999999997E-3</v>
      </c>
      <c r="K11" s="267">
        <v>313</v>
      </c>
      <c r="L11" s="258">
        <f t="shared" si="10"/>
        <v>799498</v>
      </c>
      <c r="M11" s="259">
        <f t="shared" si="11"/>
        <v>3301.63</v>
      </c>
      <c r="N11" s="259">
        <f t="shared" si="5"/>
        <v>3967.1090759999997</v>
      </c>
      <c r="O11" s="259">
        <f t="shared" si="12"/>
        <v>12457.8</v>
      </c>
      <c r="P11" s="260">
        <f t="shared" si="6"/>
        <v>19726.539076000001</v>
      </c>
      <c r="Q11" s="261">
        <f t="shared" si="13"/>
        <v>2554.3067092651759</v>
      </c>
      <c r="R11" s="260">
        <f t="shared" si="14"/>
        <v>63.024086504792336</v>
      </c>
      <c r="S11" s="264">
        <f t="shared" si="7"/>
        <v>4.13E-3</v>
      </c>
      <c r="T11" s="261"/>
      <c r="U11" s="256" t="s">
        <v>327</v>
      </c>
      <c r="V11" s="266">
        <v>313</v>
      </c>
      <c r="W11" s="309">
        <v>136132</v>
      </c>
      <c r="X11" s="310">
        <v>7012.16</v>
      </c>
      <c r="Y11" s="260">
        <f t="shared" si="15"/>
        <v>7012.16</v>
      </c>
      <c r="Z11" s="311">
        <f t="shared" si="8"/>
        <v>434.92651757188497</v>
      </c>
      <c r="AA11" s="260">
        <f t="shared" si="9"/>
        <v>22.403067092651757</v>
      </c>
      <c r="AB11" s="312">
        <f t="shared" si="21"/>
        <v>5.1510004995151765E-2</v>
      </c>
      <c r="AC11" s="267">
        <v>313</v>
      </c>
      <c r="AD11" s="309">
        <f t="shared" si="22"/>
        <v>136132</v>
      </c>
      <c r="AE11" s="310">
        <f t="shared" si="23"/>
        <v>7180.45</v>
      </c>
      <c r="AF11" s="313">
        <f t="shared" si="18"/>
        <v>434.92651757188497</v>
      </c>
      <c r="AG11" s="260">
        <f t="shared" si="19"/>
        <v>22.940734824281151</v>
      </c>
      <c r="AH11" s="314">
        <f t="shared" si="20"/>
        <v>5.2749999999999998E-2</v>
      </c>
    </row>
    <row r="12" spans="1:34" ht="18.75" customHeight="1" x14ac:dyDescent="0.2">
      <c r="A12" s="120" t="s">
        <v>104</v>
      </c>
      <c r="B12" s="185">
        <v>643</v>
      </c>
      <c r="C12" s="73">
        <v>1528090</v>
      </c>
      <c r="D12" s="64">
        <v>6827.49</v>
      </c>
      <c r="E12" s="64">
        <f t="shared" si="0"/>
        <v>7582.3825799999995</v>
      </c>
      <c r="F12" s="65">
        <v>23550.33</v>
      </c>
      <c r="G12" s="106">
        <f t="shared" si="1"/>
        <v>37960.202579999997</v>
      </c>
      <c r="H12" s="206">
        <f t="shared" si="2"/>
        <v>2376.5007776049765</v>
      </c>
      <c r="I12" s="108">
        <f t="shared" si="3"/>
        <v>59.036084883359251</v>
      </c>
      <c r="J12" s="242">
        <f t="shared" si="4"/>
        <v>4.47E-3</v>
      </c>
      <c r="K12" s="244">
        <v>643</v>
      </c>
      <c r="L12" s="73">
        <f t="shared" si="10"/>
        <v>1528090</v>
      </c>
      <c r="M12" s="64">
        <f t="shared" si="11"/>
        <v>6991.35</v>
      </c>
      <c r="N12" s="64">
        <f t="shared" si="5"/>
        <v>7582.3825799999995</v>
      </c>
      <c r="O12" s="65">
        <v>31750.06</v>
      </c>
      <c r="P12" s="106">
        <f t="shared" si="6"/>
        <v>46323.792580000001</v>
      </c>
      <c r="Q12" s="206">
        <f t="shared" si="13"/>
        <v>2376.5007776049765</v>
      </c>
      <c r="R12" s="108">
        <f t="shared" si="14"/>
        <v>72.043223297045103</v>
      </c>
      <c r="S12" s="222">
        <f t="shared" si="7"/>
        <v>4.5799999999999999E-3</v>
      </c>
      <c r="T12" s="279"/>
      <c r="U12" s="44" t="s">
        <v>104</v>
      </c>
      <c r="V12" s="321">
        <v>643</v>
      </c>
      <c r="W12" s="62">
        <v>177058</v>
      </c>
      <c r="X12" s="63">
        <v>11574.01</v>
      </c>
      <c r="Y12" s="106">
        <f t="shared" si="15"/>
        <v>11574.01</v>
      </c>
      <c r="Z12" s="322">
        <f t="shared" si="8"/>
        <v>275.36236391912911</v>
      </c>
      <c r="AA12" s="158">
        <f t="shared" si="9"/>
        <v>18.000015552099534</v>
      </c>
      <c r="AB12" s="323">
        <f t="shared" si="21"/>
        <v>6.5368466830078284E-2</v>
      </c>
      <c r="AC12" s="324">
        <v>643</v>
      </c>
      <c r="AD12" s="62">
        <f t="shared" si="22"/>
        <v>177058</v>
      </c>
      <c r="AE12" s="63">
        <f t="shared" si="23"/>
        <v>11851.79</v>
      </c>
      <c r="AF12" s="325">
        <f t="shared" si="18"/>
        <v>275.36236391912911</v>
      </c>
      <c r="AG12" s="158">
        <f t="shared" si="19"/>
        <v>18.432021772939347</v>
      </c>
      <c r="AH12" s="326">
        <f t="shared" si="20"/>
        <v>6.694E-2</v>
      </c>
    </row>
    <row r="13" spans="1:34" s="265" customFormat="1" ht="18.75" customHeight="1" x14ac:dyDescent="0.25">
      <c r="A13" s="256" t="s">
        <v>105</v>
      </c>
      <c r="B13" s="266">
        <v>2967</v>
      </c>
      <c r="C13" s="258">
        <v>6648503</v>
      </c>
      <c r="D13" s="259">
        <v>26730.639999999999</v>
      </c>
      <c r="E13" s="259">
        <f t="shared" si="0"/>
        <v>32989.871885999994</v>
      </c>
      <c r="F13" s="259">
        <v>60898.29</v>
      </c>
      <c r="G13" s="260">
        <f t="shared" si="1"/>
        <v>120618.801886</v>
      </c>
      <c r="H13" s="261">
        <f t="shared" si="2"/>
        <v>2240.8166498146275</v>
      </c>
      <c r="I13" s="260">
        <f t="shared" si="3"/>
        <v>40.653455303673745</v>
      </c>
      <c r="J13" s="262">
        <f t="shared" si="4"/>
        <v>4.0200000000000001E-3</v>
      </c>
      <c r="K13" s="267">
        <v>2967</v>
      </c>
      <c r="L13" s="258">
        <f t="shared" si="10"/>
        <v>6648503</v>
      </c>
      <c r="M13" s="259">
        <f t="shared" si="11"/>
        <v>27372.18</v>
      </c>
      <c r="N13" s="259">
        <f t="shared" si="5"/>
        <v>32989.871885999994</v>
      </c>
      <c r="O13" s="259">
        <f t="shared" si="12"/>
        <v>60898.29</v>
      </c>
      <c r="P13" s="260">
        <f t="shared" si="6"/>
        <v>121260.34188599999</v>
      </c>
      <c r="Q13" s="261">
        <f t="shared" si="13"/>
        <v>2240.8166498146275</v>
      </c>
      <c r="R13" s="260">
        <f t="shared" si="14"/>
        <v>40.869680446916078</v>
      </c>
      <c r="S13" s="264">
        <f t="shared" si="7"/>
        <v>4.1200000000000004E-3</v>
      </c>
      <c r="T13" s="261"/>
      <c r="U13" s="256" t="s">
        <v>105</v>
      </c>
      <c r="V13" s="266">
        <v>2967</v>
      </c>
      <c r="W13" s="309">
        <v>228800</v>
      </c>
      <c r="X13" s="310">
        <v>11890.74</v>
      </c>
      <c r="Y13" s="260">
        <f t="shared" si="15"/>
        <v>11890.74</v>
      </c>
      <c r="Z13" s="311">
        <f t="shared" si="8"/>
        <v>77.1149309066397</v>
      </c>
      <c r="AA13" s="260">
        <f t="shared" si="9"/>
        <v>4.0076643073811926</v>
      </c>
      <c r="AB13" s="312">
        <f t="shared" si="21"/>
        <v>5.1970017482517485E-2</v>
      </c>
      <c r="AC13" s="267">
        <v>2967</v>
      </c>
      <c r="AD13" s="309">
        <f t="shared" si="22"/>
        <v>228800</v>
      </c>
      <c r="AE13" s="310">
        <f t="shared" si="23"/>
        <v>12176.12</v>
      </c>
      <c r="AF13" s="313">
        <f t="shared" si="18"/>
        <v>77.1149309066397</v>
      </c>
      <c r="AG13" s="260">
        <f t="shared" si="19"/>
        <v>4.1038490057296935</v>
      </c>
      <c r="AH13" s="314">
        <f t="shared" si="20"/>
        <v>5.3220000000000003E-2</v>
      </c>
    </row>
    <row r="14" spans="1:34" s="265" customFormat="1" ht="18.75" customHeight="1" x14ac:dyDescent="0.25">
      <c r="A14" s="256" t="s">
        <v>78</v>
      </c>
      <c r="B14" s="266">
        <v>1174</v>
      </c>
      <c r="C14" s="258">
        <v>2869684</v>
      </c>
      <c r="D14" s="259">
        <v>11891.09</v>
      </c>
      <c r="E14" s="259">
        <f t="shared" si="0"/>
        <v>14239.372007999998</v>
      </c>
      <c r="F14" s="259">
        <v>52884.76</v>
      </c>
      <c r="G14" s="260">
        <f t="shared" si="1"/>
        <v>79015.222007999997</v>
      </c>
      <c r="H14" s="261">
        <f t="shared" si="2"/>
        <v>2444.3645655877344</v>
      </c>
      <c r="I14" s="260">
        <f t="shared" si="3"/>
        <v>67.30427768994889</v>
      </c>
      <c r="J14" s="262">
        <f t="shared" si="4"/>
        <v>4.1399999999999996E-3</v>
      </c>
      <c r="K14" s="267">
        <v>1174</v>
      </c>
      <c r="L14" s="258">
        <f t="shared" si="10"/>
        <v>2869684</v>
      </c>
      <c r="M14" s="259">
        <f t="shared" si="11"/>
        <v>12176.48</v>
      </c>
      <c r="N14" s="259">
        <f t="shared" si="5"/>
        <v>14239.372007999998</v>
      </c>
      <c r="O14" s="259">
        <f t="shared" si="12"/>
        <v>52884.76</v>
      </c>
      <c r="P14" s="260">
        <f t="shared" si="6"/>
        <v>79300.612007999996</v>
      </c>
      <c r="Q14" s="261">
        <f t="shared" si="13"/>
        <v>2444.3645655877344</v>
      </c>
      <c r="R14" s="260">
        <f t="shared" si="14"/>
        <v>67.547369683134576</v>
      </c>
      <c r="S14" s="264">
        <f t="shared" si="7"/>
        <v>4.2399999999999998E-3</v>
      </c>
      <c r="T14" s="261"/>
      <c r="U14" s="256" t="s">
        <v>78</v>
      </c>
      <c r="V14" s="266">
        <v>1174</v>
      </c>
      <c r="W14" s="309">
        <v>359209</v>
      </c>
      <c r="X14" s="310">
        <v>18668.080000000002</v>
      </c>
      <c r="Y14" s="260">
        <f t="shared" si="15"/>
        <v>18668.080000000002</v>
      </c>
      <c r="Z14" s="311">
        <f t="shared" si="8"/>
        <v>305.97018739352643</v>
      </c>
      <c r="AA14" s="260">
        <f t="shared" si="9"/>
        <v>15.901260647359456</v>
      </c>
      <c r="AB14" s="312">
        <f t="shared" si="21"/>
        <v>5.1969967344916199E-2</v>
      </c>
      <c r="AC14" s="267">
        <v>1174</v>
      </c>
      <c r="AD14" s="309">
        <f t="shared" si="22"/>
        <v>359209</v>
      </c>
      <c r="AE14" s="310">
        <f t="shared" si="23"/>
        <v>19116.11</v>
      </c>
      <c r="AF14" s="313">
        <f t="shared" si="18"/>
        <v>305.97018739352643</v>
      </c>
      <c r="AG14" s="260">
        <f t="shared" si="19"/>
        <v>16.282887563884156</v>
      </c>
      <c r="AH14" s="314">
        <f t="shared" si="20"/>
        <v>5.3220000000000003E-2</v>
      </c>
    </row>
    <row r="15" spans="1:34" s="265" customFormat="1" ht="18.75" customHeight="1" x14ac:dyDescent="0.25">
      <c r="A15" s="256" t="s">
        <v>238</v>
      </c>
      <c r="B15" s="266">
        <v>1120</v>
      </c>
      <c r="C15" s="258">
        <v>2768416</v>
      </c>
      <c r="D15" s="259">
        <v>11279.88</v>
      </c>
      <c r="E15" s="259">
        <f t="shared" si="0"/>
        <v>13736.880191999999</v>
      </c>
      <c r="F15" s="259">
        <v>41098.639999999999</v>
      </c>
      <c r="G15" s="260">
        <f t="shared" si="1"/>
        <v>66115.400192000001</v>
      </c>
      <c r="H15" s="261">
        <f t="shared" si="2"/>
        <v>2471.8000000000002</v>
      </c>
      <c r="I15" s="260">
        <f t="shared" si="3"/>
        <v>59.031607314285715</v>
      </c>
      <c r="J15" s="262">
        <f t="shared" si="4"/>
        <v>4.0699999999999998E-3</v>
      </c>
      <c r="K15" s="267">
        <v>1120</v>
      </c>
      <c r="L15" s="258">
        <f t="shared" si="10"/>
        <v>2768416</v>
      </c>
      <c r="M15" s="259">
        <f t="shared" si="11"/>
        <v>11550.6</v>
      </c>
      <c r="N15" s="259">
        <f t="shared" si="5"/>
        <v>13736.880191999999</v>
      </c>
      <c r="O15" s="259">
        <v>41098.639999999999</v>
      </c>
      <c r="P15" s="260">
        <f t="shared" si="6"/>
        <v>66386.120192000002</v>
      </c>
      <c r="Q15" s="261">
        <f t="shared" si="13"/>
        <v>2471.8000000000002</v>
      </c>
      <c r="R15" s="260">
        <f t="shared" si="14"/>
        <v>59.273321600000003</v>
      </c>
      <c r="S15" s="264">
        <f t="shared" si="7"/>
        <v>4.1700000000000001E-3</v>
      </c>
      <c r="T15" s="261"/>
      <c r="U15" s="256" t="s">
        <v>238</v>
      </c>
      <c r="V15" s="266">
        <v>1120</v>
      </c>
      <c r="W15" s="309">
        <v>114798</v>
      </c>
      <c r="X15" s="310">
        <v>5817.99</v>
      </c>
      <c r="Y15" s="260">
        <f t="shared" si="15"/>
        <v>5817.99</v>
      </c>
      <c r="Z15" s="311">
        <f t="shared" si="8"/>
        <v>102.49821428571428</v>
      </c>
      <c r="AA15" s="260">
        <f t="shared" si="9"/>
        <v>5.1946339285714282</v>
      </c>
      <c r="AB15" s="312">
        <f t="shared" si="21"/>
        <v>5.068023833167825E-2</v>
      </c>
      <c r="AC15" s="267">
        <v>1120</v>
      </c>
      <c r="AD15" s="309">
        <f t="shared" si="22"/>
        <v>114798</v>
      </c>
      <c r="AE15" s="310">
        <f t="shared" si="23"/>
        <v>5957.62</v>
      </c>
      <c r="AF15" s="313">
        <f t="shared" si="18"/>
        <v>102.49821428571428</v>
      </c>
      <c r="AG15" s="260">
        <f t="shared" si="19"/>
        <v>5.3193035714285717</v>
      </c>
      <c r="AH15" s="314">
        <f t="shared" si="20"/>
        <v>5.1900000000000002E-2</v>
      </c>
    </row>
    <row r="16" spans="1:34" s="265" customFormat="1" ht="18.75" customHeight="1" x14ac:dyDescent="0.25">
      <c r="A16" s="256" t="s">
        <v>217</v>
      </c>
      <c r="B16" s="266">
        <v>4503</v>
      </c>
      <c r="C16" s="258">
        <v>10807109</v>
      </c>
      <c r="D16" s="259">
        <v>40418.58</v>
      </c>
      <c r="E16" s="259">
        <f t="shared" si="0"/>
        <v>53624.874857999996</v>
      </c>
      <c r="F16" s="259">
        <v>68633.05</v>
      </c>
      <c r="G16" s="260">
        <f t="shared" si="1"/>
        <v>162676.504858</v>
      </c>
      <c r="H16" s="261">
        <f t="shared" si="2"/>
        <v>2399.9797912502777</v>
      </c>
      <c r="I16" s="260">
        <f t="shared" si="3"/>
        <v>36.126250246058184</v>
      </c>
      <c r="J16" s="262">
        <f t="shared" si="4"/>
        <v>3.7399999999999998E-3</v>
      </c>
      <c r="K16" s="267">
        <v>4503</v>
      </c>
      <c r="L16" s="258">
        <f t="shared" si="10"/>
        <v>10807109</v>
      </c>
      <c r="M16" s="259">
        <f t="shared" si="11"/>
        <v>41388.629999999997</v>
      </c>
      <c r="N16" s="259">
        <f t="shared" si="5"/>
        <v>53624.874857999996</v>
      </c>
      <c r="O16" s="259">
        <f t="shared" si="12"/>
        <v>68633.05</v>
      </c>
      <c r="P16" s="260">
        <f t="shared" si="6"/>
        <v>163646.55485800002</v>
      </c>
      <c r="Q16" s="261">
        <f t="shared" si="13"/>
        <v>2399.9797912502777</v>
      </c>
      <c r="R16" s="260">
        <f t="shared" si="14"/>
        <v>36.341673297357325</v>
      </c>
      <c r="S16" s="264">
        <f t="shared" si="7"/>
        <v>3.8300000000000001E-3</v>
      </c>
      <c r="T16" s="261"/>
      <c r="U16" s="256" t="s">
        <v>217</v>
      </c>
      <c r="V16" s="266">
        <v>4503</v>
      </c>
      <c r="W16" s="309">
        <v>165966</v>
      </c>
      <c r="X16" s="310">
        <v>9866.51</v>
      </c>
      <c r="Y16" s="260">
        <f t="shared" si="15"/>
        <v>9866.51</v>
      </c>
      <c r="Z16" s="311">
        <f t="shared" si="8"/>
        <v>36.856762158560961</v>
      </c>
      <c r="AA16" s="260">
        <f t="shared" si="9"/>
        <v>2.191097046413502</v>
      </c>
      <c r="AB16" s="312">
        <f t="shared" si="21"/>
        <v>5.9448983526746442E-2</v>
      </c>
      <c r="AC16" s="267">
        <v>4503</v>
      </c>
      <c r="AD16" s="309">
        <f t="shared" si="22"/>
        <v>165966</v>
      </c>
      <c r="AE16" s="310">
        <f t="shared" si="23"/>
        <v>10103.31</v>
      </c>
      <c r="AF16" s="313">
        <f t="shared" si="18"/>
        <v>36.856762158560961</v>
      </c>
      <c r="AG16" s="260">
        <f t="shared" si="19"/>
        <v>2.2436842105263155</v>
      </c>
      <c r="AH16" s="314">
        <f t="shared" si="20"/>
        <v>6.0879999999999997E-2</v>
      </c>
    </row>
    <row r="17" spans="1:34" s="265" customFormat="1" ht="18.75" customHeight="1" x14ac:dyDescent="0.25">
      <c r="A17" s="256" t="s">
        <v>168</v>
      </c>
      <c r="B17" s="266">
        <v>2010</v>
      </c>
      <c r="C17" s="258">
        <v>4589866</v>
      </c>
      <c r="D17" s="259">
        <v>18406.38</v>
      </c>
      <c r="E17" s="259">
        <f t="shared" si="0"/>
        <v>22774.915091999999</v>
      </c>
      <c r="F17" s="259">
        <v>59098.02</v>
      </c>
      <c r="G17" s="260">
        <f t="shared" si="1"/>
        <v>100279.315092</v>
      </c>
      <c r="H17" s="261">
        <f t="shared" si="2"/>
        <v>2283.5154228855722</v>
      </c>
      <c r="I17" s="260">
        <f t="shared" si="3"/>
        <v>49.890206513432837</v>
      </c>
      <c r="J17" s="262">
        <f t="shared" si="4"/>
        <v>4.0099999999999997E-3</v>
      </c>
      <c r="K17" s="267">
        <v>2010</v>
      </c>
      <c r="L17" s="258">
        <f t="shared" si="10"/>
        <v>4589866</v>
      </c>
      <c r="M17" s="259">
        <f t="shared" si="11"/>
        <v>18848.13</v>
      </c>
      <c r="N17" s="259">
        <f t="shared" si="5"/>
        <v>22774.915091999999</v>
      </c>
      <c r="O17" s="259">
        <f t="shared" si="12"/>
        <v>59098.02</v>
      </c>
      <c r="P17" s="260">
        <f t="shared" si="6"/>
        <v>100721.065092</v>
      </c>
      <c r="Q17" s="261">
        <f t="shared" si="13"/>
        <v>2283.5154228855722</v>
      </c>
      <c r="R17" s="260">
        <f t="shared" si="14"/>
        <v>50.109982632835823</v>
      </c>
      <c r="S17" s="264">
        <f t="shared" si="7"/>
        <v>4.1099999999999999E-3</v>
      </c>
      <c r="T17" s="261"/>
      <c r="U17" s="256" t="s">
        <v>168</v>
      </c>
      <c r="V17" s="266">
        <v>2010</v>
      </c>
      <c r="W17" s="309">
        <v>401762</v>
      </c>
      <c r="X17" s="310">
        <v>21738.7</v>
      </c>
      <c r="Y17" s="260">
        <f t="shared" si="15"/>
        <v>21738.7</v>
      </c>
      <c r="Z17" s="311">
        <f t="shared" si="8"/>
        <v>199.88159203980101</v>
      </c>
      <c r="AA17" s="260">
        <f t="shared" si="9"/>
        <v>10.815273631840796</v>
      </c>
      <c r="AB17" s="312">
        <f t="shared" si="21"/>
        <v>5.4108402487044571E-2</v>
      </c>
      <c r="AC17" s="267">
        <v>2010</v>
      </c>
      <c r="AD17" s="309">
        <f t="shared" si="22"/>
        <v>401762</v>
      </c>
      <c r="AE17" s="310">
        <f t="shared" si="23"/>
        <v>22260.43</v>
      </c>
      <c r="AF17" s="313">
        <f t="shared" si="18"/>
        <v>199.88159203980101</v>
      </c>
      <c r="AG17" s="260">
        <f t="shared" si="19"/>
        <v>11.074840796019901</v>
      </c>
      <c r="AH17" s="314">
        <f t="shared" si="20"/>
        <v>5.5410000000000001E-2</v>
      </c>
    </row>
    <row r="18" spans="1:34" ht="18.75" customHeight="1" x14ac:dyDescent="0.2">
      <c r="A18" s="60" t="s">
        <v>118</v>
      </c>
      <c r="B18" s="185">
        <v>1236</v>
      </c>
      <c r="C18" s="73">
        <v>3344822</v>
      </c>
      <c r="D18" s="64">
        <v>12411.04</v>
      </c>
      <c r="E18" s="64">
        <f t="shared" si="0"/>
        <v>16597.006763999998</v>
      </c>
      <c r="F18" s="65">
        <v>52702.78</v>
      </c>
      <c r="G18" s="106">
        <f t="shared" si="1"/>
        <v>81710.826763999998</v>
      </c>
      <c r="H18" s="206">
        <f t="shared" si="2"/>
        <v>2706.1666666666665</v>
      </c>
      <c r="I18" s="108">
        <f t="shared" si="3"/>
        <v>66.109083142394823</v>
      </c>
      <c r="J18" s="242">
        <f t="shared" si="4"/>
        <v>3.7100000000000002E-3</v>
      </c>
      <c r="K18" s="244">
        <v>1236</v>
      </c>
      <c r="L18" s="73">
        <f t="shared" si="10"/>
        <v>3344822</v>
      </c>
      <c r="M18" s="64">
        <f t="shared" si="11"/>
        <v>12708.9</v>
      </c>
      <c r="N18" s="64">
        <f t="shared" si="5"/>
        <v>16597.006763999998</v>
      </c>
      <c r="O18" s="65">
        <f t="shared" si="12"/>
        <v>52702.78</v>
      </c>
      <c r="P18" s="106">
        <f t="shared" si="6"/>
        <v>82008.686763999998</v>
      </c>
      <c r="Q18" s="206">
        <f t="shared" si="13"/>
        <v>2706.1666666666665</v>
      </c>
      <c r="R18" s="108">
        <f t="shared" si="14"/>
        <v>66.350070197411</v>
      </c>
      <c r="S18" s="222">
        <f t="shared" si="7"/>
        <v>3.8E-3</v>
      </c>
      <c r="T18" s="279"/>
      <c r="U18" s="44" t="s">
        <v>118</v>
      </c>
      <c r="V18" s="321">
        <v>1236</v>
      </c>
      <c r="W18" s="62">
        <v>190429</v>
      </c>
      <c r="X18" s="63">
        <v>9859.65</v>
      </c>
      <c r="Y18" s="106">
        <f t="shared" si="15"/>
        <v>9859.65</v>
      </c>
      <c r="Z18" s="322">
        <f t="shared" si="8"/>
        <v>154.06877022653723</v>
      </c>
      <c r="AA18" s="158">
        <f t="shared" si="9"/>
        <v>7.9770631067961162</v>
      </c>
      <c r="AB18" s="323">
        <f t="shared" si="21"/>
        <v>5.1775990001522873E-2</v>
      </c>
      <c r="AC18" s="324">
        <v>1236</v>
      </c>
      <c r="AD18" s="62">
        <f t="shared" si="22"/>
        <v>190429</v>
      </c>
      <c r="AE18" s="63">
        <f t="shared" si="23"/>
        <v>10096.280000000001</v>
      </c>
      <c r="AF18" s="325">
        <f t="shared" si="18"/>
        <v>154.06877022653723</v>
      </c>
      <c r="AG18" s="158">
        <f t="shared" si="19"/>
        <v>8.1685113268608411</v>
      </c>
      <c r="AH18" s="326">
        <f t="shared" si="20"/>
        <v>5.3019999999999998E-2</v>
      </c>
    </row>
    <row r="19" spans="1:34" s="265" customFormat="1" ht="18.75" customHeight="1" x14ac:dyDescent="0.25">
      <c r="A19" s="256" t="s">
        <v>127</v>
      </c>
      <c r="B19" s="266">
        <v>839</v>
      </c>
      <c r="C19" s="258">
        <v>2316548</v>
      </c>
      <c r="D19" s="259">
        <v>8982.64</v>
      </c>
      <c r="E19" s="259">
        <f t="shared" si="0"/>
        <v>11494.711175999999</v>
      </c>
      <c r="F19" s="259">
        <v>42830.2</v>
      </c>
      <c r="G19" s="260">
        <f t="shared" si="1"/>
        <v>63307.551175999994</v>
      </c>
      <c r="H19" s="261">
        <f t="shared" si="2"/>
        <v>2761.0822407628129</v>
      </c>
      <c r="I19" s="260">
        <f t="shared" si="3"/>
        <v>75.455960877234801</v>
      </c>
      <c r="J19" s="262">
        <f t="shared" si="4"/>
        <v>3.8800000000000002E-3</v>
      </c>
      <c r="K19" s="267">
        <v>839</v>
      </c>
      <c r="L19" s="258">
        <f t="shared" si="10"/>
        <v>2316548</v>
      </c>
      <c r="M19" s="259">
        <f t="shared" si="11"/>
        <v>9198.2199999999993</v>
      </c>
      <c r="N19" s="259">
        <f t="shared" si="5"/>
        <v>11494.711175999999</v>
      </c>
      <c r="O19" s="259">
        <f t="shared" si="12"/>
        <v>42830.2</v>
      </c>
      <c r="P19" s="260">
        <f t="shared" si="6"/>
        <v>63523.131175999995</v>
      </c>
      <c r="Q19" s="261">
        <f t="shared" si="13"/>
        <v>2761.0822407628129</v>
      </c>
      <c r="R19" s="260">
        <f t="shared" si="14"/>
        <v>75.712909625744928</v>
      </c>
      <c r="S19" s="264">
        <f t="shared" si="7"/>
        <v>3.9699999999999996E-3</v>
      </c>
      <c r="T19" s="261"/>
      <c r="U19" s="256" t="s">
        <v>127</v>
      </c>
      <c r="V19" s="266">
        <v>839</v>
      </c>
      <c r="W19" s="309">
        <v>222812</v>
      </c>
      <c r="X19" s="310">
        <v>11375.1</v>
      </c>
      <c r="Y19" s="260">
        <f t="shared" si="15"/>
        <v>11375.1</v>
      </c>
      <c r="Z19" s="311">
        <f t="shared" si="8"/>
        <v>265.56853396901073</v>
      </c>
      <c r="AA19" s="260">
        <f t="shared" si="9"/>
        <v>13.55792610250298</v>
      </c>
      <c r="AB19" s="312">
        <f t="shared" si="21"/>
        <v>5.1052456779706663E-2</v>
      </c>
      <c r="AC19" s="267">
        <v>839</v>
      </c>
      <c r="AD19" s="309">
        <f t="shared" si="22"/>
        <v>222812</v>
      </c>
      <c r="AE19" s="310">
        <f t="shared" si="23"/>
        <v>11648.1</v>
      </c>
      <c r="AF19" s="313">
        <f t="shared" si="18"/>
        <v>265.56853396901073</v>
      </c>
      <c r="AG19" s="260">
        <f t="shared" si="19"/>
        <v>13.88331346841478</v>
      </c>
      <c r="AH19" s="314">
        <f t="shared" si="20"/>
        <v>5.228E-2</v>
      </c>
    </row>
    <row r="20" spans="1:34" s="265" customFormat="1" ht="18.75" customHeight="1" x14ac:dyDescent="0.25">
      <c r="A20" s="256" t="s">
        <v>183</v>
      </c>
      <c r="B20" s="266">
        <v>1153</v>
      </c>
      <c r="C20" s="258">
        <v>2949833</v>
      </c>
      <c r="D20" s="259">
        <v>11198.49</v>
      </c>
      <c r="E20" s="259">
        <f t="shared" si="0"/>
        <v>14637.071345999997</v>
      </c>
      <c r="F20" s="259">
        <v>39175.64</v>
      </c>
      <c r="G20" s="260">
        <f t="shared" si="1"/>
        <v>65011.201345999994</v>
      </c>
      <c r="H20" s="261">
        <f t="shared" si="2"/>
        <v>2558.3980919340852</v>
      </c>
      <c r="I20" s="260">
        <f t="shared" si="3"/>
        <v>56.384389718993923</v>
      </c>
      <c r="J20" s="262">
        <f t="shared" si="4"/>
        <v>3.8E-3</v>
      </c>
      <c r="K20" s="267">
        <v>1153</v>
      </c>
      <c r="L20" s="258">
        <f t="shared" si="10"/>
        <v>2949833</v>
      </c>
      <c r="M20" s="259">
        <v>11472.88</v>
      </c>
      <c r="N20" s="259">
        <f t="shared" si="5"/>
        <v>14637.071345999997</v>
      </c>
      <c r="O20" s="259">
        <f t="shared" si="12"/>
        <v>39175.64</v>
      </c>
      <c r="P20" s="260">
        <f t="shared" si="6"/>
        <v>65285.591345999994</v>
      </c>
      <c r="Q20" s="261">
        <f t="shared" si="13"/>
        <v>2558.3980919340852</v>
      </c>
      <c r="R20" s="260">
        <f t="shared" si="14"/>
        <v>56.622368903729395</v>
      </c>
      <c r="S20" s="264">
        <f t="shared" si="7"/>
        <v>3.8899999999999998E-3</v>
      </c>
      <c r="T20" s="261"/>
      <c r="U20" s="256" t="s">
        <v>183</v>
      </c>
      <c r="V20" s="266">
        <v>1153</v>
      </c>
      <c r="W20" s="309">
        <v>233656</v>
      </c>
      <c r="X20" s="310">
        <v>11519.07</v>
      </c>
      <c r="Y20" s="260">
        <f t="shared" si="15"/>
        <v>11519.07</v>
      </c>
      <c r="Z20" s="311">
        <f t="shared" si="8"/>
        <v>202.65047701647876</v>
      </c>
      <c r="AA20" s="260">
        <f t="shared" si="9"/>
        <v>9.990520381613182</v>
      </c>
      <c r="AB20" s="312">
        <f t="shared" si="21"/>
        <v>4.9299269010853561E-2</v>
      </c>
      <c r="AC20" s="267">
        <v>1153</v>
      </c>
      <c r="AD20" s="309">
        <f t="shared" si="22"/>
        <v>233656</v>
      </c>
      <c r="AE20" s="310">
        <f t="shared" si="23"/>
        <v>11795.53</v>
      </c>
      <c r="AF20" s="313">
        <f t="shared" si="18"/>
        <v>202.65047701647876</v>
      </c>
      <c r="AG20" s="260">
        <f t="shared" si="19"/>
        <v>10.230294882914137</v>
      </c>
      <c r="AH20" s="314">
        <f>ROUND(AE20/AD20,5)</f>
        <v>5.0479999999999997E-2</v>
      </c>
    </row>
    <row r="21" spans="1:34" s="265" customFormat="1" ht="18.75" customHeight="1" x14ac:dyDescent="0.25">
      <c r="A21" s="256" t="s">
        <v>207</v>
      </c>
      <c r="B21" s="266">
        <v>2354</v>
      </c>
      <c r="C21" s="258">
        <v>6721200</v>
      </c>
      <c r="D21" s="259">
        <v>24692.82</v>
      </c>
      <c r="E21" s="259">
        <f t="shared" si="0"/>
        <v>33350.594400000002</v>
      </c>
      <c r="F21" s="259">
        <v>60386.15</v>
      </c>
      <c r="G21" s="260">
        <f t="shared" si="1"/>
        <v>118429.5644</v>
      </c>
      <c r="H21" s="261">
        <f t="shared" si="2"/>
        <v>2855.2251486830928</v>
      </c>
      <c r="I21" s="260">
        <f t="shared" si="3"/>
        <v>50.309925403568393</v>
      </c>
      <c r="J21" s="262">
        <f t="shared" si="4"/>
        <v>3.6700000000000001E-3</v>
      </c>
      <c r="K21" s="267">
        <v>2354</v>
      </c>
      <c r="L21" s="258">
        <f t="shared" si="10"/>
        <v>6721200</v>
      </c>
      <c r="M21" s="259">
        <f t="shared" si="11"/>
        <v>25285.45</v>
      </c>
      <c r="N21" s="259">
        <f t="shared" si="5"/>
        <v>33350.594400000002</v>
      </c>
      <c r="O21" s="259">
        <f t="shared" si="12"/>
        <v>60386.15</v>
      </c>
      <c r="P21" s="260">
        <f t="shared" si="6"/>
        <v>119022.19440000001</v>
      </c>
      <c r="Q21" s="261">
        <f t="shared" si="13"/>
        <v>2855.2251486830928</v>
      </c>
      <c r="R21" s="260">
        <f t="shared" si="14"/>
        <v>50.561679864061176</v>
      </c>
      <c r="S21" s="264">
        <f t="shared" si="7"/>
        <v>3.7599999999999999E-3</v>
      </c>
      <c r="T21" s="261"/>
      <c r="U21" s="256" t="s">
        <v>207</v>
      </c>
      <c r="V21" s="266">
        <v>2354</v>
      </c>
      <c r="W21" s="309">
        <v>351408</v>
      </c>
      <c r="X21" s="310">
        <v>18290.95</v>
      </c>
      <c r="Y21" s="260">
        <f t="shared" si="15"/>
        <v>18290.95</v>
      </c>
      <c r="Z21" s="311">
        <f t="shared" si="8"/>
        <v>149.28122344944774</v>
      </c>
      <c r="AA21" s="260">
        <f t="shared" si="9"/>
        <v>7.7701571792693294</v>
      </c>
      <c r="AB21" s="312">
        <f t="shared" si="21"/>
        <v>5.2050465555707331E-2</v>
      </c>
      <c r="AC21" s="267">
        <v>2354</v>
      </c>
      <c r="AD21" s="309">
        <f t="shared" si="22"/>
        <v>351408</v>
      </c>
      <c r="AE21" s="310">
        <f t="shared" si="23"/>
        <v>18729.93</v>
      </c>
      <c r="AF21" s="313">
        <f t="shared" si="18"/>
        <v>149.28122344944774</v>
      </c>
      <c r="AG21" s="260">
        <f t="shared" si="19"/>
        <v>7.9566397621070521</v>
      </c>
      <c r="AH21" s="314">
        <f t="shared" si="20"/>
        <v>5.33E-2</v>
      </c>
    </row>
    <row r="22" spans="1:34" s="265" customFormat="1" ht="18.75" customHeight="1" x14ac:dyDescent="0.25">
      <c r="A22" s="256" t="s">
        <v>246</v>
      </c>
      <c r="B22" s="266">
        <v>11131</v>
      </c>
      <c r="C22" s="258">
        <v>28166093</v>
      </c>
      <c r="D22" s="259">
        <v>93399.24</v>
      </c>
      <c r="E22" s="259">
        <f t="shared" si="0"/>
        <v>139760.15346599999</v>
      </c>
      <c r="F22" s="259">
        <v>97224.55</v>
      </c>
      <c r="G22" s="260">
        <f t="shared" si="1"/>
        <v>330383.94346599997</v>
      </c>
      <c r="H22" s="261">
        <f t="shared" si="2"/>
        <v>2530.4189201329618</v>
      </c>
      <c r="I22" s="260">
        <f t="shared" si="3"/>
        <v>29.681425160901984</v>
      </c>
      <c r="J22" s="262">
        <f t="shared" si="4"/>
        <v>3.32E-3</v>
      </c>
      <c r="K22" s="267">
        <v>11131</v>
      </c>
      <c r="L22" s="258">
        <f t="shared" si="10"/>
        <v>28166093</v>
      </c>
      <c r="M22" s="259">
        <f t="shared" si="11"/>
        <v>95640.82</v>
      </c>
      <c r="N22" s="259">
        <f t="shared" si="5"/>
        <v>139760.15346599999</v>
      </c>
      <c r="O22" s="259">
        <f t="shared" si="12"/>
        <v>97224.55</v>
      </c>
      <c r="P22" s="260">
        <f t="shared" si="6"/>
        <v>332625.52346599998</v>
      </c>
      <c r="Q22" s="261">
        <f t="shared" si="13"/>
        <v>2530.4189201329618</v>
      </c>
      <c r="R22" s="260">
        <f t="shared" si="14"/>
        <v>29.882806887611174</v>
      </c>
      <c r="S22" s="264">
        <f t="shared" si="7"/>
        <v>3.3999999999999998E-3</v>
      </c>
      <c r="T22" s="261"/>
      <c r="U22" s="256" t="s">
        <v>246</v>
      </c>
      <c r="V22" s="266">
        <v>11131</v>
      </c>
      <c r="W22" s="309">
        <v>1010292</v>
      </c>
      <c r="X22" s="310">
        <v>52240.39</v>
      </c>
      <c r="Y22" s="260">
        <f t="shared" si="15"/>
        <v>52240.39</v>
      </c>
      <c r="Z22" s="311">
        <f t="shared" si="8"/>
        <v>90.763812775132507</v>
      </c>
      <c r="AA22" s="260">
        <f t="shared" si="9"/>
        <v>4.6932342107627347</v>
      </c>
      <c r="AB22" s="312">
        <f t="shared" si="21"/>
        <v>5.1708209111821134E-2</v>
      </c>
      <c r="AC22" s="267">
        <v>11131</v>
      </c>
      <c r="AD22" s="309">
        <f t="shared" si="22"/>
        <v>1010292</v>
      </c>
      <c r="AE22" s="310">
        <f t="shared" si="23"/>
        <v>53494.16</v>
      </c>
      <c r="AF22" s="313">
        <f t="shared" si="18"/>
        <v>90.763812775132507</v>
      </c>
      <c r="AG22" s="260">
        <f t="shared" si="19"/>
        <v>4.8058718893181211</v>
      </c>
      <c r="AH22" s="314">
        <f t="shared" si="20"/>
        <v>5.2949999999999997E-2</v>
      </c>
    </row>
    <row r="23" spans="1:34" s="265" customFormat="1" ht="18.75" customHeight="1" x14ac:dyDescent="0.25">
      <c r="A23" s="256" t="s">
        <v>128</v>
      </c>
      <c r="B23" s="266">
        <v>2476</v>
      </c>
      <c r="C23" s="258">
        <v>5653352</v>
      </c>
      <c r="D23" s="259">
        <v>21038.94</v>
      </c>
      <c r="E23" s="259">
        <v>27418.76</v>
      </c>
      <c r="F23" s="259">
        <v>111764.85</v>
      </c>
      <c r="G23" s="260">
        <f t="shared" si="1"/>
        <v>160222.54999999999</v>
      </c>
      <c r="H23" s="261">
        <f t="shared" si="2"/>
        <v>2283.2600969305331</v>
      </c>
      <c r="I23" s="260">
        <f t="shared" si="3"/>
        <v>64.710238287560571</v>
      </c>
      <c r="J23" s="262">
        <f t="shared" si="4"/>
        <v>3.7200000000000002E-3</v>
      </c>
      <c r="K23" s="267">
        <v>2476</v>
      </c>
      <c r="L23" s="258">
        <v>5525747</v>
      </c>
      <c r="M23" s="259">
        <v>20689.64</v>
      </c>
      <c r="N23" s="259">
        <f t="shared" si="5"/>
        <v>27418.756613999998</v>
      </c>
      <c r="O23" s="259">
        <f t="shared" si="12"/>
        <v>111764.85</v>
      </c>
      <c r="P23" s="260">
        <f t="shared" ref="P23:P54" si="24">SUM(M23:O23)</f>
        <v>159873.246614</v>
      </c>
      <c r="Q23" s="261">
        <f t="shared" si="13"/>
        <v>2231.7233441033927</v>
      </c>
      <c r="R23" s="260">
        <f t="shared" si="14"/>
        <v>64.569162606623593</v>
      </c>
      <c r="S23" s="264">
        <f t="shared" si="7"/>
        <v>3.7399999999999998E-3</v>
      </c>
      <c r="T23" s="261"/>
      <c r="U23" s="256" t="s">
        <v>128</v>
      </c>
      <c r="V23" s="266">
        <v>2476</v>
      </c>
      <c r="W23" s="309">
        <v>952542</v>
      </c>
      <c r="X23" s="310">
        <v>53382.21</v>
      </c>
      <c r="Y23" s="260">
        <f t="shared" si="15"/>
        <v>53382.21</v>
      </c>
      <c r="Z23" s="311">
        <f t="shared" si="8"/>
        <v>384.71001615508885</v>
      </c>
      <c r="AA23" s="260">
        <f t="shared" si="9"/>
        <v>21.559858642972536</v>
      </c>
      <c r="AB23" s="312">
        <f t="shared" si="21"/>
        <v>5.6041843824209327E-2</v>
      </c>
      <c r="AC23" s="267">
        <v>2476</v>
      </c>
      <c r="AD23" s="309">
        <v>867151</v>
      </c>
      <c r="AE23" s="310">
        <v>46594.59</v>
      </c>
      <c r="AF23" s="313">
        <f t="shared" si="18"/>
        <v>350.22253634894992</v>
      </c>
      <c r="AG23" s="260">
        <f t="shared" si="19"/>
        <v>18.818493537964457</v>
      </c>
      <c r="AH23" s="314">
        <f t="shared" si="20"/>
        <v>5.373E-2</v>
      </c>
    </row>
    <row r="24" spans="1:34" ht="18.75" customHeight="1" x14ac:dyDescent="0.2">
      <c r="A24" s="60" t="s">
        <v>176</v>
      </c>
      <c r="B24" s="185">
        <v>4251</v>
      </c>
      <c r="C24" s="73">
        <v>10902954</v>
      </c>
      <c r="D24" s="64">
        <v>47024.65</v>
      </c>
      <c r="E24" s="64">
        <f t="shared" si="0"/>
        <v>54100.457748000001</v>
      </c>
      <c r="F24" s="65">
        <v>108273.57</v>
      </c>
      <c r="G24" s="106">
        <f t="shared" si="1"/>
        <v>209398.67774800002</v>
      </c>
      <c r="H24" s="206">
        <f t="shared" si="2"/>
        <v>2564.7974594213129</v>
      </c>
      <c r="I24" s="108">
        <f t="shared" si="3"/>
        <v>49.258686837920493</v>
      </c>
      <c r="J24" s="242">
        <f t="shared" si="4"/>
        <v>4.3099999999999996E-3</v>
      </c>
      <c r="K24" s="244">
        <v>4251</v>
      </c>
      <c r="L24" s="73">
        <f t="shared" si="10"/>
        <v>10902954</v>
      </c>
      <c r="M24" s="64">
        <f t="shared" si="11"/>
        <v>48153.24</v>
      </c>
      <c r="N24" s="64">
        <f t="shared" si="5"/>
        <v>54100.457748000001</v>
      </c>
      <c r="O24" s="65">
        <v>135765.01</v>
      </c>
      <c r="P24" s="106">
        <f t="shared" si="24"/>
        <v>238018.70774800002</v>
      </c>
      <c r="Q24" s="206">
        <f t="shared" si="13"/>
        <v>2564.7974594213129</v>
      </c>
      <c r="R24" s="108">
        <f t="shared" si="14"/>
        <v>55.991227416607863</v>
      </c>
      <c r="S24" s="222">
        <f t="shared" si="7"/>
        <v>4.4200000000000003E-3</v>
      </c>
      <c r="T24" s="279"/>
      <c r="U24" s="44" t="s">
        <v>176</v>
      </c>
      <c r="V24" s="321">
        <v>4251</v>
      </c>
      <c r="W24" s="62">
        <v>192219</v>
      </c>
      <c r="X24" s="63">
        <v>10039.16</v>
      </c>
      <c r="Y24" s="106">
        <f t="shared" si="15"/>
        <v>10039.16</v>
      </c>
      <c r="Z24" s="322">
        <f t="shared" si="8"/>
        <v>45.217360621030345</v>
      </c>
      <c r="AA24" s="158">
        <f t="shared" si="9"/>
        <v>2.3615996236179724</v>
      </c>
      <c r="AB24" s="323">
        <f t="shared" si="21"/>
        <v>5.2227719424198439E-2</v>
      </c>
      <c r="AC24" s="324">
        <v>4251</v>
      </c>
      <c r="AD24" s="62">
        <f t="shared" si="22"/>
        <v>192219</v>
      </c>
      <c r="AE24" s="63">
        <v>9733.16</v>
      </c>
      <c r="AF24" s="325">
        <f t="shared" si="18"/>
        <v>45.217360621030345</v>
      </c>
      <c r="AG24" s="158">
        <f t="shared" si="19"/>
        <v>2.2896165608092214</v>
      </c>
      <c r="AH24" s="326">
        <f t="shared" si="20"/>
        <v>5.0639999999999998E-2</v>
      </c>
    </row>
    <row r="25" spans="1:34" ht="18.75" customHeight="1" x14ac:dyDescent="0.2">
      <c r="A25" s="60" t="s">
        <v>184</v>
      </c>
      <c r="B25" s="185">
        <v>3568</v>
      </c>
      <c r="C25" s="73">
        <v>10594074</v>
      </c>
      <c r="D25" s="64">
        <v>42981.01</v>
      </c>
      <c r="E25" s="64">
        <f t="shared" si="0"/>
        <v>52567.795187999996</v>
      </c>
      <c r="F25" s="65">
        <v>125534.87</v>
      </c>
      <c r="G25" s="106">
        <f t="shared" si="1"/>
        <v>221083.67518799999</v>
      </c>
      <c r="H25" s="206">
        <f t="shared" si="2"/>
        <v>2969.1911434977578</v>
      </c>
      <c r="I25" s="108">
        <f t="shared" si="3"/>
        <v>61.962913449551564</v>
      </c>
      <c r="J25" s="242">
        <f t="shared" si="4"/>
        <v>4.0600000000000002E-3</v>
      </c>
      <c r="K25" s="244">
        <v>3568</v>
      </c>
      <c r="L25" s="73">
        <f t="shared" si="10"/>
        <v>10594074</v>
      </c>
      <c r="M25" s="64">
        <f t="shared" si="11"/>
        <v>44012.55</v>
      </c>
      <c r="N25" s="64">
        <f t="shared" si="5"/>
        <v>52567.795187999996</v>
      </c>
      <c r="O25" s="65">
        <v>108234.71</v>
      </c>
      <c r="P25" s="106">
        <f t="shared" si="24"/>
        <v>204815.05518800003</v>
      </c>
      <c r="Q25" s="206">
        <f t="shared" si="13"/>
        <v>2969.1911434977578</v>
      </c>
      <c r="R25" s="108">
        <f t="shared" si="14"/>
        <v>57.403322642376686</v>
      </c>
      <c r="S25" s="222">
        <f t="shared" si="7"/>
        <v>4.15E-3</v>
      </c>
      <c r="T25" s="279"/>
      <c r="U25" s="44" t="s">
        <v>184</v>
      </c>
      <c r="V25" s="321">
        <v>3568</v>
      </c>
      <c r="W25" s="62">
        <v>852960</v>
      </c>
      <c r="X25" s="63">
        <v>43259.519999999997</v>
      </c>
      <c r="Y25" s="106">
        <f t="shared" si="15"/>
        <v>43259.519999999997</v>
      </c>
      <c r="Z25" s="322">
        <f t="shared" si="8"/>
        <v>239.05829596412556</v>
      </c>
      <c r="AA25" s="158">
        <f t="shared" si="9"/>
        <v>12.124304932735425</v>
      </c>
      <c r="AB25" s="323">
        <f t="shared" si="21"/>
        <v>5.0716938660664034E-2</v>
      </c>
      <c r="AC25" s="324">
        <v>3568</v>
      </c>
      <c r="AD25" s="62">
        <f t="shared" si="22"/>
        <v>852960</v>
      </c>
      <c r="AE25" s="63">
        <v>43872.89</v>
      </c>
      <c r="AF25" s="325">
        <f t="shared" si="18"/>
        <v>239.05829596412556</v>
      </c>
      <c r="AG25" s="158">
        <f t="shared" si="19"/>
        <v>12.296213565022422</v>
      </c>
      <c r="AH25" s="326">
        <f t="shared" si="20"/>
        <v>5.144E-2</v>
      </c>
    </row>
    <row r="26" spans="1:34" ht="18.75" customHeight="1" x14ac:dyDescent="0.2">
      <c r="A26" s="60" t="s">
        <v>199</v>
      </c>
      <c r="B26" s="185">
        <v>924</v>
      </c>
      <c r="C26" s="73">
        <v>2738624</v>
      </c>
      <c r="D26" s="64">
        <v>11285.04</v>
      </c>
      <c r="E26" s="64">
        <f t="shared" si="0"/>
        <v>13589.052287999999</v>
      </c>
      <c r="F26" s="65">
        <v>31855.15</v>
      </c>
      <c r="G26" s="106">
        <f t="shared" si="1"/>
        <v>56729.242288000001</v>
      </c>
      <c r="H26" s="206">
        <f t="shared" si="2"/>
        <v>2963.878787878788</v>
      </c>
      <c r="I26" s="108">
        <f t="shared" si="3"/>
        <v>61.39528386147186</v>
      </c>
      <c r="J26" s="242">
        <f t="shared" si="4"/>
        <v>4.1200000000000004E-3</v>
      </c>
      <c r="K26" s="244">
        <v>924</v>
      </c>
      <c r="L26" s="73">
        <f t="shared" si="10"/>
        <v>2738624</v>
      </c>
      <c r="M26" s="64">
        <f t="shared" si="11"/>
        <v>11555.88</v>
      </c>
      <c r="N26" s="64">
        <f t="shared" si="5"/>
        <v>13589.052287999999</v>
      </c>
      <c r="O26" s="65">
        <v>31855.15</v>
      </c>
      <c r="P26" s="106">
        <f t="shared" si="24"/>
        <v>57000.082287999998</v>
      </c>
      <c r="Q26" s="206">
        <f t="shared" si="13"/>
        <v>2963.878787878788</v>
      </c>
      <c r="R26" s="108">
        <f t="shared" si="14"/>
        <v>61.688400744588741</v>
      </c>
      <c r="S26" s="222">
        <f t="shared" si="7"/>
        <v>4.2199999999999998E-3</v>
      </c>
      <c r="T26" s="279"/>
      <c r="U26" s="44" t="s">
        <v>199</v>
      </c>
      <c r="V26" s="321">
        <v>924</v>
      </c>
      <c r="W26" s="62">
        <v>117248</v>
      </c>
      <c r="X26" s="63">
        <v>6053.39</v>
      </c>
      <c r="Y26" s="106">
        <f t="shared" si="15"/>
        <v>6053.39</v>
      </c>
      <c r="Z26" s="322">
        <f t="shared" si="8"/>
        <v>126.89177489177489</v>
      </c>
      <c r="AA26" s="158">
        <f t="shared" si="9"/>
        <v>6.5512878787878792</v>
      </c>
      <c r="AB26" s="323">
        <f t="shared" si="21"/>
        <v>5.1628940365720528E-2</v>
      </c>
      <c r="AC26" s="324">
        <v>924</v>
      </c>
      <c r="AD26" s="62">
        <f t="shared" si="22"/>
        <v>117248</v>
      </c>
      <c r="AE26" s="63">
        <v>6283.59</v>
      </c>
      <c r="AF26" s="325">
        <f t="shared" si="18"/>
        <v>126.89177489177489</v>
      </c>
      <c r="AG26" s="158">
        <f t="shared" si="19"/>
        <v>6.8004220779220779</v>
      </c>
      <c r="AH26" s="326">
        <f t="shared" si="20"/>
        <v>5.3589999999999999E-2</v>
      </c>
    </row>
    <row r="27" spans="1:34" s="265" customFormat="1" ht="18.75" customHeight="1" x14ac:dyDescent="0.25">
      <c r="A27" s="256" t="s">
        <v>164</v>
      </c>
      <c r="B27" s="266">
        <v>1605</v>
      </c>
      <c r="C27" s="258">
        <v>3476080</v>
      </c>
      <c r="D27" s="259">
        <v>14447.06</v>
      </c>
      <c r="E27" s="259">
        <f t="shared" si="0"/>
        <v>17248.308959999998</v>
      </c>
      <c r="F27" s="259">
        <v>42411.39</v>
      </c>
      <c r="G27" s="260">
        <f t="shared" si="1"/>
        <v>74106.758960000006</v>
      </c>
      <c r="H27" s="261">
        <f t="shared" si="2"/>
        <v>2165.7819314641742</v>
      </c>
      <c r="I27" s="260">
        <f t="shared" si="3"/>
        <v>46.172435489096578</v>
      </c>
      <c r="J27" s="262">
        <f t="shared" si="4"/>
        <v>4.1599999999999996E-3</v>
      </c>
      <c r="K27" s="267">
        <v>1605</v>
      </c>
      <c r="L27" s="258">
        <f t="shared" si="10"/>
        <v>3476080</v>
      </c>
      <c r="M27" s="259">
        <f t="shared" si="11"/>
        <v>14793.79</v>
      </c>
      <c r="N27" s="259">
        <f t="shared" si="5"/>
        <v>17248.308959999998</v>
      </c>
      <c r="O27" s="259">
        <f t="shared" si="12"/>
        <v>42411.39</v>
      </c>
      <c r="P27" s="260">
        <f t="shared" si="24"/>
        <v>74453.488960000002</v>
      </c>
      <c r="Q27" s="261">
        <f t="shared" si="13"/>
        <v>2165.7819314641742</v>
      </c>
      <c r="R27" s="260">
        <f t="shared" si="14"/>
        <v>46.38846664174455</v>
      </c>
      <c r="S27" s="264">
        <f t="shared" si="7"/>
        <v>4.2599999999999999E-3</v>
      </c>
      <c r="T27" s="261"/>
      <c r="U27" s="256" t="s">
        <v>164</v>
      </c>
      <c r="V27" s="266">
        <v>1605</v>
      </c>
      <c r="W27" s="309">
        <v>250779</v>
      </c>
      <c r="X27" s="310">
        <v>17278.919999999998</v>
      </c>
      <c r="Y27" s="260">
        <f t="shared" si="15"/>
        <v>17278.919999999998</v>
      </c>
      <c r="Z27" s="311">
        <f t="shared" si="8"/>
        <v>156.24859813084112</v>
      </c>
      <c r="AA27" s="260">
        <f t="shared" si="9"/>
        <v>10.765682242990653</v>
      </c>
      <c r="AB27" s="312">
        <f t="shared" si="21"/>
        <v>6.8900984532197659E-2</v>
      </c>
      <c r="AC27" s="267">
        <v>1605</v>
      </c>
      <c r="AD27" s="309">
        <f t="shared" si="22"/>
        <v>250779</v>
      </c>
      <c r="AE27" s="310">
        <f t="shared" ref="AE27:AE34" si="25">ROUND(X27*1.024,2)</f>
        <v>17693.61</v>
      </c>
      <c r="AF27" s="313">
        <f t="shared" si="18"/>
        <v>156.24859813084112</v>
      </c>
      <c r="AG27" s="260">
        <f t="shared" si="19"/>
        <v>11.024056074766355</v>
      </c>
      <c r="AH27" s="314">
        <f t="shared" si="20"/>
        <v>7.0550000000000002E-2</v>
      </c>
    </row>
    <row r="28" spans="1:34" ht="18.75" customHeight="1" x14ac:dyDescent="0.2">
      <c r="A28" s="60" t="s">
        <v>119</v>
      </c>
      <c r="B28" s="185">
        <v>304</v>
      </c>
      <c r="C28" s="73">
        <v>718062</v>
      </c>
      <c r="D28" s="64">
        <v>3128.24</v>
      </c>
      <c r="E28" s="64">
        <f t="shared" si="0"/>
        <v>3563.0236439999999</v>
      </c>
      <c r="F28" s="65">
        <v>14307.86</v>
      </c>
      <c r="G28" s="106">
        <f t="shared" si="1"/>
        <v>20999.123643999999</v>
      </c>
      <c r="H28" s="206">
        <f t="shared" si="2"/>
        <v>2362.0460526315787</v>
      </c>
      <c r="I28" s="108">
        <f t="shared" si="3"/>
        <v>69.076064618421057</v>
      </c>
      <c r="J28" s="242">
        <f t="shared" si="4"/>
        <v>4.3600000000000002E-3</v>
      </c>
      <c r="K28" s="244">
        <v>304</v>
      </c>
      <c r="L28" s="73">
        <f t="shared" si="10"/>
        <v>718062</v>
      </c>
      <c r="M28" s="64">
        <f t="shared" si="11"/>
        <v>3203.32</v>
      </c>
      <c r="N28" s="64">
        <f t="shared" si="5"/>
        <v>3563.0236439999999</v>
      </c>
      <c r="O28" s="65">
        <v>14307.86</v>
      </c>
      <c r="P28" s="106">
        <f>SUM(M28:O28)</f>
        <v>21074.203644000001</v>
      </c>
      <c r="Q28" s="206">
        <f t="shared" si="13"/>
        <v>2362.0460526315787</v>
      </c>
      <c r="R28" s="108">
        <f t="shared" si="14"/>
        <v>69.323038302631588</v>
      </c>
      <c r="S28" s="222">
        <f t="shared" si="7"/>
        <v>4.4600000000000004E-3</v>
      </c>
      <c r="T28" s="279"/>
      <c r="U28" s="44" t="s">
        <v>119</v>
      </c>
      <c r="V28" s="321">
        <v>304</v>
      </c>
      <c r="W28" s="62">
        <v>180545</v>
      </c>
      <c r="X28" s="63">
        <v>8654.9500000000007</v>
      </c>
      <c r="Y28" s="106">
        <f t="shared" si="15"/>
        <v>8654.9500000000007</v>
      </c>
      <c r="Z28" s="322">
        <f t="shared" si="8"/>
        <v>593.89802631578948</v>
      </c>
      <c r="AA28" s="158">
        <f t="shared" si="9"/>
        <v>28.470230263157898</v>
      </c>
      <c r="AB28" s="323">
        <f t="shared" si="21"/>
        <v>4.793791021628957E-2</v>
      </c>
      <c r="AC28" s="324">
        <v>304</v>
      </c>
      <c r="AD28" s="62">
        <f t="shared" si="22"/>
        <v>180545</v>
      </c>
      <c r="AE28" s="63">
        <f t="shared" si="25"/>
        <v>8862.67</v>
      </c>
      <c r="AF28" s="325">
        <f t="shared" si="18"/>
        <v>593.89802631578948</v>
      </c>
      <c r="AG28" s="158">
        <f t="shared" si="19"/>
        <v>29.153519736842107</v>
      </c>
      <c r="AH28" s="326">
        <f t="shared" si="20"/>
        <v>4.9090000000000002E-2</v>
      </c>
    </row>
    <row r="29" spans="1:34" ht="18.75" customHeight="1" x14ac:dyDescent="0.2">
      <c r="A29" s="44" t="s">
        <v>310</v>
      </c>
      <c r="B29" s="185">
        <v>0</v>
      </c>
      <c r="C29" s="73"/>
      <c r="D29" s="64"/>
      <c r="E29" s="64"/>
      <c r="F29" s="65"/>
      <c r="G29" s="106"/>
      <c r="I29" s="108"/>
      <c r="J29" s="242"/>
      <c r="K29" s="244">
        <v>1441</v>
      </c>
      <c r="L29" s="73">
        <f t="shared" si="10"/>
        <v>0</v>
      </c>
      <c r="M29" s="64">
        <f t="shared" si="11"/>
        <v>0</v>
      </c>
      <c r="N29" s="64">
        <f t="shared" si="5"/>
        <v>0</v>
      </c>
      <c r="O29" s="65">
        <v>21191.09</v>
      </c>
      <c r="P29" s="106">
        <f>SUM(M29:O29)</f>
        <v>21191.09</v>
      </c>
      <c r="Q29" s="206">
        <f t="shared" si="13"/>
        <v>0</v>
      </c>
      <c r="R29" s="108">
        <f t="shared" si="14"/>
        <v>14.705822345593338</v>
      </c>
      <c r="S29" s="222" t="e">
        <f t="shared" ref="S29" si="26">ROUND(M29/L29,5)</f>
        <v>#DIV/0!</v>
      </c>
      <c r="T29" s="279"/>
      <c r="U29" s="44" t="s">
        <v>310</v>
      </c>
      <c r="V29" s="321">
        <v>0</v>
      </c>
      <c r="W29" s="62"/>
      <c r="X29" s="71"/>
      <c r="Y29" s="106"/>
      <c r="Z29" s="322"/>
      <c r="AA29" s="158"/>
      <c r="AB29" s="323"/>
      <c r="AC29" s="324">
        <v>1441</v>
      </c>
      <c r="AD29" s="62">
        <f t="shared" si="22"/>
        <v>0</v>
      </c>
      <c r="AE29" s="63">
        <f t="shared" si="25"/>
        <v>0</v>
      </c>
      <c r="AF29" s="325">
        <f t="shared" si="18"/>
        <v>0</v>
      </c>
      <c r="AG29" s="158">
        <f t="shared" si="19"/>
        <v>0</v>
      </c>
      <c r="AH29" s="326" t="e">
        <f t="shared" si="20"/>
        <v>#DIV/0!</v>
      </c>
    </row>
    <row r="30" spans="1:34" s="265" customFormat="1" ht="18.75" customHeight="1" x14ac:dyDescent="0.25">
      <c r="A30" s="256" t="s">
        <v>218</v>
      </c>
      <c r="B30" s="266">
        <v>432</v>
      </c>
      <c r="C30" s="258">
        <v>1264822</v>
      </c>
      <c r="D30" s="259">
        <v>5476.64</v>
      </c>
      <c r="E30" s="259">
        <f t="shared" si="0"/>
        <v>6276.0467639999997</v>
      </c>
      <c r="F30" s="259">
        <v>14306.41</v>
      </c>
      <c r="G30" s="260">
        <f t="shared" si="1"/>
        <v>26059.096764000002</v>
      </c>
      <c r="H30" s="261">
        <f t="shared" si="2"/>
        <v>2927.8287037037039</v>
      </c>
      <c r="I30" s="260">
        <f t="shared" si="3"/>
        <v>60.321983250000002</v>
      </c>
      <c r="J30" s="262">
        <f t="shared" si="4"/>
        <v>4.3299999999999996E-3</v>
      </c>
      <c r="K30" s="267">
        <v>432</v>
      </c>
      <c r="L30" s="258">
        <f t="shared" si="10"/>
        <v>1264822</v>
      </c>
      <c r="M30" s="259">
        <f t="shared" si="11"/>
        <v>5608.08</v>
      </c>
      <c r="N30" s="259">
        <f t="shared" si="5"/>
        <v>6276.0467639999997</v>
      </c>
      <c r="O30" s="259">
        <f t="shared" si="12"/>
        <v>14306.41</v>
      </c>
      <c r="P30" s="260">
        <f t="shared" si="24"/>
        <v>26190.536764</v>
      </c>
      <c r="Q30" s="261">
        <f t="shared" si="13"/>
        <v>2927.8287037037039</v>
      </c>
      <c r="R30" s="260">
        <f t="shared" si="14"/>
        <v>60.626242509259264</v>
      </c>
      <c r="S30" s="264">
        <f t="shared" si="7"/>
        <v>4.4299999999999999E-3</v>
      </c>
      <c r="T30" s="261"/>
      <c r="U30" s="256" t="s">
        <v>218</v>
      </c>
      <c r="V30" s="266">
        <v>432</v>
      </c>
      <c r="W30" s="309">
        <v>135868</v>
      </c>
      <c r="X30" s="327">
        <v>6991.77</v>
      </c>
      <c r="Y30" s="260">
        <f t="shared" si="15"/>
        <v>6991.77</v>
      </c>
      <c r="Z30" s="311">
        <f t="shared" si="8"/>
        <v>314.50925925925924</v>
      </c>
      <c r="AA30" s="260">
        <f t="shared" si="9"/>
        <v>16.184652777777778</v>
      </c>
      <c r="AB30" s="312">
        <f>X30/W30</f>
        <v>5.1460020019430626E-2</v>
      </c>
      <c r="AC30" s="267">
        <v>432</v>
      </c>
      <c r="AD30" s="309">
        <f t="shared" si="22"/>
        <v>135868</v>
      </c>
      <c r="AE30" s="310">
        <f t="shared" si="25"/>
        <v>7159.57</v>
      </c>
      <c r="AF30" s="313">
        <f t="shared" si="18"/>
        <v>314.50925925925924</v>
      </c>
      <c r="AG30" s="260">
        <f t="shared" si="19"/>
        <v>16.573078703703704</v>
      </c>
      <c r="AH30" s="314">
        <f t="shared" si="20"/>
        <v>5.2699999999999997E-2</v>
      </c>
    </row>
    <row r="31" spans="1:34" s="265" customFormat="1" ht="18.75" customHeight="1" x14ac:dyDescent="0.25">
      <c r="A31" s="256" t="s">
        <v>201</v>
      </c>
      <c r="B31" s="266">
        <v>1064</v>
      </c>
      <c r="C31" s="258">
        <v>2686661</v>
      </c>
      <c r="D31" s="259">
        <v>10679.2</v>
      </c>
      <c r="E31" s="259">
        <f t="shared" si="0"/>
        <v>13331.211882</v>
      </c>
      <c r="F31" s="259">
        <v>36339.410000000003</v>
      </c>
      <c r="G31" s="260">
        <f t="shared" si="1"/>
        <v>60349.821882000004</v>
      </c>
      <c r="H31" s="261">
        <f t="shared" si="2"/>
        <v>2525.0573308270677</v>
      </c>
      <c r="I31" s="260">
        <f t="shared" si="3"/>
        <v>56.71975740789474</v>
      </c>
      <c r="J31" s="262">
        <f t="shared" si="4"/>
        <v>3.9699999999999996E-3</v>
      </c>
      <c r="K31" s="267">
        <v>1064</v>
      </c>
      <c r="L31" s="258">
        <f t="shared" si="10"/>
        <v>2686661</v>
      </c>
      <c r="M31" s="259">
        <f t="shared" si="11"/>
        <v>10935.5</v>
      </c>
      <c r="N31" s="259">
        <f t="shared" si="5"/>
        <v>13331.211882</v>
      </c>
      <c r="O31" s="259">
        <f t="shared" si="12"/>
        <v>36339.410000000003</v>
      </c>
      <c r="P31" s="260">
        <f t="shared" si="24"/>
        <v>60606.121882000007</v>
      </c>
      <c r="Q31" s="261">
        <f t="shared" si="13"/>
        <v>2525.0573308270677</v>
      </c>
      <c r="R31" s="260">
        <f t="shared" si="14"/>
        <v>56.960640866541361</v>
      </c>
      <c r="S31" s="264">
        <f t="shared" si="7"/>
        <v>4.0699999999999998E-3</v>
      </c>
      <c r="T31" s="261"/>
      <c r="U31" s="256" t="s">
        <v>201</v>
      </c>
      <c r="V31" s="266">
        <v>1064</v>
      </c>
      <c r="W31" s="258">
        <v>180146</v>
      </c>
      <c r="X31" s="259">
        <v>9057.75</v>
      </c>
      <c r="Y31" s="260">
        <f t="shared" si="15"/>
        <v>9057.75</v>
      </c>
      <c r="Z31" s="311">
        <f t="shared" si="8"/>
        <v>169.31015037593986</v>
      </c>
      <c r="AA31" s="260">
        <f t="shared" si="9"/>
        <v>8.5129229323308273</v>
      </c>
      <c r="AB31" s="312">
        <f>X31/W31</f>
        <v>5.028005062560368E-2</v>
      </c>
      <c r="AC31" s="267">
        <v>1064</v>
      </c>
      <c r="AD31" s="309">
        <f t="shared" si="22"/>
        <v>180146</v>
      </c>
      <c r="AE31" s="310">
        <f t="shared" si="25"/>
        <v>9275.14</v>
      </c>
      <c r="AF31" s="313">
        <f t="shared" si="18"/>
        <v>169.31015037593986</v>
      </c>
      <c r="AG31" s="260">
        <f t="shared" si="19"/>
        <v>8.7172368421052617</v>
      </c>
      <c r="AH31" s="314">
        <f t="shared" si="20"/>
        <v>5.1490000000000001E-2</v>
      </c>
    </row>
    <row r="32" spans="1:34" ht="18.75" customHeight="1" x14ac:dyDescent="0.2">
      <c r="A32" s="44" t="s">
        <v>313</v>
      </c>
      <c r="B32" s="185">
        <v>0</v>
      </c>
      <c r="C32" s="73"/>
      <c r="D32" s="64"/>
      <c r="E32" s="64"/>
      <c r="F32" s="65"/>
      <c r="G32" s="106"/>
      <c r="I32" s="108"/>
      <c r="J32" s="242"/>
      <c r="K32" s="244">
        <v>61</v>
      </c>
      <c r="L32" s="73">
        <f t="shared" si="10"/>
        <v>0</v>
      </c>
      <c r="M32" s="64">
        <f t="shared" si="11"/>
        <v>0</v>
      </c>
      <c r="N32" s="64">
        <f t="shared" si="5"/>
        <v>0</v>
      </c>
      <c r="O32" s="65">
        <v>1760.74</v>
      </c>
      <c r="P32" s="106">
        <f t="shared" si="24"/>
        <v>1760.74</v>
      </c>
      <c r="Q32" s="206">
        <f t="shared" si="13"/>
        <v>0</v>
      </c>
      <c r="R32" s="108">
        <f t="shared" si="14"/>
        <v>28.864590163934427</v>
      </c>
      <c r="S32" s="222"/>
      <c r="T32" s="279"/>
      <c r="U32" s="44" t="s">
        <v>313</v>
      </c>
      <c r="V32" s="321">
        <v>0</v>
      </c>
      <c r="W32" s="73"/>
      <c r="X32" s="64"/>
      <c r="Y32" s="106"/>
      <c r="Z32" s="322"/>
      <c r="AA32" s="158"/>
      <c r="AB32" s="323"/>
      <c r="AC32" s="324">
        <v>61</v>
      </c>
      <c r="AD32" s="62">
        <f t="shared" si="22"/>
        <v>0</v>
      </c>
      <c r="AE32" s="63">
        <f t="shared" si="25"/>
        <v>0</v>
      </c>
      <c r="AF32" s="325">
        <f t="shared" si="18"/>
        <v>0</v>
      </c>
      <c r="AG32" s="158">
        <f t="shared" si="19"/>
        <v>0</v>
      </c>
      <c r="AH32" s="326" t="e">
        <f t="shared" si="20"/>
        <v>#DIV/0!</v>
      </c>
    </row>
    <row r="33" spans="1:34" s="265" customFormat="1" ht="18.75" customHeight="1" x14ac:dyDescent="0.25">
      <c r="A33" s="256" t="s">
        <v>290</v>
      </c>
      <c r="B33" s="266">
        <v>99</v>
      </c>
      <c r="C33" s="258">
        <v>178199</v>
      </c>
      <c r="D33" s="278">
        <v>942.96</v>
      </c>
      <c r="E33" s="259">
        <f t="shared" si="0"/>
        <v>884.22343799999987</v>
      </c>
      <c r="F33" s="259">
        <v>2217.9</v>
      </c>
      <c r="G33" s="260">
        <f t="shared" si="1"/>
        <v>4045.0834380000001</v>
      </c>
      <c r="H33" s="261">
        <f t="shared" si="2"/>
        <v>1799.9898989898991</v>
      </c>
      <c r="I33" s="260">
        <f t="shared" si="3"/>
        <v>40.859428666666666</v>
      </c>
      <c r="J33" s="262">
        <f t="shared" si="4"/>
        <v>5.2900000000000004E-3</v>
      </c>
      <c r="K33" s="267">
        <v>99</v>
      </c>
      <c r="L33" s="258">
        <f t="shared" si="10"/>
        <v>178199</v>
      </c>
      <c r="M33" s="259">
        <f t="shared" si="11"/>
        <v>965.59</v>
      </c>
      <c r="N33" s="259">
        <f t="shared" si="5"/>
        <v>884.22343799999987</v>
      </c>
      <c r="O33" s="259">
        <f t="shared" si="12"/>
        <v>2217.9</v>
      </c>
      <c r="P33" s="260">
        <f t="shared" si="24"/>
        <v>4067.7134379999998</v>
      </c>
      <c r="Q33" s="261">
        <f t="shared" si="13"/>
        <v>1799.9898989898991</v>
      </c>
      <c r="R33" s="260">
        <f t="shared" si="14"/>
        <v>41.088014525252525</v>
      </c>
      <c r="S33" s="280">
        <f t="shared" si="7"/>
        <v>5.4200000000000003E-3</v>
      </c>
      <c r="T33" s="261"/>
      <c r="U33" s="256" t="s">
        <v>290</v>
      </c>
      <c r="V33" s="266">
        <v>99</v>
      </c>
      <c r="W33" s="258">
        <v>46677</v>
      </c>
      <c r="X33" s="259">
        <v>2198.02</v>
      </c>
      <c r="Y33" s="260">
        <f t="shared" si="15"/>
        <v>2198.02</v>
      </c>
      <c r="Z33" s="311">
        <f t="shared" si="8"/>
        <v>471.4848484848485</v>
      </c>
      <c r="AA33" s="260">
        <f t="shared" si="9"/>
        <v>22.202222222222222</v>
      </c>
      <c r="AB33" s="312">
        <f t="shared" ref="AB33:AB60" si="27">X33/W33</f>
        <v>4.7090001499667931E-2</v>
      </c>
      <c r="AC33" s="267">
        <v>99</v>
      </c>
      <c r="AD33" s="309">
        <f t="shared" si="22"/>
        <v>46677</v>
      </c>
      <c r="AE33" s="310">
        <f t="shared" si="25"/>
        <v>2250.77</v>
      </c>
      <c r="AF33" s="313">
        <f t="shared" si="18"/>
        <v>471.4848484848485</v>
      </c>
      <c r="AG33" s="260">
        <f t="shared" si="19"/>
        <v>22.735050505050506</v>
      </c>
      <c r="AH33" s="314">
        <f t="shared" si="20"/>
        <v>4.8219999999999999E-2</v>
      </c>
    </row>
    <row r="34" spans="1:34" s="265" customFormat="1" ht="18.75" customHeight="1" x14ac:dyDescent="0.25">
      <c r="A34" s="256" t="s">
        <v>70</v>
      </c>
      <c r="B34" s="257">
        <v>225</v>
      </c>
      <c r="C34" s="258">
        <v>278000</v>
      </c>
      <c r="D34" s="278">
        <v>1579.39</v>
      </c>
      <c r="E34" s="259">
        <f t="shared" si="0"/>
        <v>1379.4359999999999</v>
      </c>
      <c r="F34" s="259">
        <v>7035</v>
      </c>
      <c r="G34" s="260">
        <f t="shared" si="1"/>
        <v>9993.8260000000009</v>
      </c>
      <c r="H34" s="261">
        <f t="shared" si="2"/>
        <v>1235.5555555555557</v>
      </c>
      <c r="I34" s="260">
        <f t="shared" si="3"/>
        <v>44.417004444444451</v>
      </c>
      <c r="J34" s="262">
        <f t="shared" si="4"/>
        <v>5.6800000000000002E-3</v>
      </c>
      <c r="K34" s="263">
        <v>225</v>
      </c>
      <c r="L34" s="258">
        <f t="shared" si="10"/>
        <v>278000</v>
      </c>
      <c r="M34" s="259">
        <f t="shared" si="11"/>
        <v>1617.3</v>
      </c>
      <c r="N34" s="259">
        <f t="shared" si="5"/>
        <v>1379.4359999999999</v>
      </c>
      <c r="O34" s="259">
        <f t="shared" si="12"/>
        <v>7035</v>
      </c>
      <c r="P34" s="260">
        <v>10032.34</v>
      </c>
      <c r="Q34" s="261">
        <f t="shared" si="13"/>
        <v>1235.5555555555557</v>
      </c>
      <c r="R34" s="260">
        <f t="shared" si="14"/>
        <v>44.58817777777778</v>
      </c>
      <c r="S34" s="280">
        <f t="shared" si="7"/>
        <v>5.8199999999999997E-3</v>
      </c>
      <c r="T34" s="261"/>
      <c r="U34" s="256" t="s">
        <v>70</v>
      </c>
      <c r="V34" s="257">
        <v>225</v>
      </c>
      <c r="W34" s="309">
        <v>88638</v>
      </c>
      <c r="X34" s="328">
        <v>4206.24</v>
      </c>
      <c r="Y34" s="260">
        <f t="shared" si="15"/>
        <v>4206.24</v>
      </c>
      <c r="Z34" s="311">
        <f t="shared" si="8"/>
        <v>393.94666666666666</v>
      </c>
      <c r="AA34" s="260">
        <f t="shared" si="9"/>
        <v>18.694399999999998</v>
      </c>
      <c r="AB34" s="312">
        <f t="shared" si="27"/>
        <v>4.7454139308197384E-2</v>
      </c>
      <c r="AC34" s="263">
        <v>225</v>
      </c>
      <c r="AD34" s="309">
        <f t="shared" si="22"/>
        <v>88638</v>
      </c>
      <c r="AE34" s="310">
        <f t="shared" si="25"/>
        <v>4307.1899999999996</v>
      </c>
      <c r="AF34" s="313">
        <f t="shared" si="18"/>
        <v>393.94666666666666</v>
      </c>
      <c r="AG34" s="260">
        <f t="shared" si="19"/>
        <v>19.143066666666666</v>
      </c>
      <c r="AH34" s="314">
        <f t="shared" si="20"/>
        <v>4.8590000000000001E-2</v>
      </c>
    </row>
    <row r="35" spans="1:34" s="265" customFormat="1" ht="18.75" customHeight="1" x14ac:dyDescent="0.25">
      <c r="A35" s="256" t="s">
        <v>220</v>
      </c>
      <c r="B35" s="257">
        <v>2086</v>
      </c>
      <c r="C35" s="258">
        <v>4228624</v>
      </c>
      <c r="D35" s="259">
        <v>19332.689999999999</v>
      </c>
      <c r="E35" s="259">
        <f t="shared" si="0"/>
        <v>20982.432288</v>
      </c>
      <c r="F35" s="259">
        <v>54221.73</v>
      </c>
      <c r="G35" s="260">
        <f t="shared" si="1"/>
        <v>94536.852287999995</v>
      </c>
      <c r="H35" s="261">
        <f t="shared" si="2"/>
        <v>2027.1447746883989</v>
      </c>
      <c r="I35" s="260">
        <f t="shared" si="3"/>
        <v>45.319679907957813</v>
      </c>
      <c r="J35" s="262">
        <f t="shared" si="4"/>
        <v>4.5700000000000003E-3</v>
      </c>
      <c r="K35" s="263">
        <v>2086</v>
      </c>
      <c r="L35" s="258">
        <f t="shared" si="10"/>
        <v>4228624</v>
      </c>
      <c r="M35" s="259">
        <f t="shared" si="11"/>
        <v>19796.669999999998</v>
      </c>
      <c r="N35" s="259">
        <f t="shared" si="5"/>
        <v>20982.432288</v>
      </c>
      <c r="O35" s="259">
        <f t="shared" si="12"/>
        <v>54221.73</v>
      </c>
      <c r="P35" s="260">
        <f t="shared" si="24"/>
        <v>95000.832288000005</v>
      </c>
      <c r="Q35" s="261">
        <f t="shared" si="13"/>
        <v>2027.1447746883989</v>
      </c>
      <c r="R35" s="260">
        <f t="shared" si="14"/>
        <v>45.542105603068073</v>
      </c>
      <c r="S35" s="280">
        <f t="shared" si="7"/>
        <v>4.6800000000000001E-3</v>
      </c>
      <c r="T35" s="261"/>
      <c r="U35" s="256" t="s">
        <v>220</v>
      </c>
      <c r="V35" s="257">
        <v>2086</v>
      </c>
      <c r="W35" s="309">
        <v>520924</v>
      </c>
      <c r="X35" s="310">
        <v>21904.98</v>
      </c>
      <c r="Y35" s="260">
        <f t="shared" si="15"/>
        <v>21904.98</v>
      </c>
      <c r="Z35" s="311">
        <f t="shared" si="8"/>
        <v>249.72387344199424</v>
      </c>
      <c r="AA35" s="260">
        <f t="shared" si="9"/>
        <v>10.500949185043144</v>
      </c>
      <c r="AB35" s="312">
        <f t="shared" si="27"/>
        <v>4.2050241493960729E-2</v>
      </c>
      <c r="AC35" s="263">
        <v>2086</v>
      </c>
      <c r="AD35" s="309">
        <f t="shared" si="22"/>
        <v>520924</v>
      </c>
      <c r="AE35" s="310">
        <f>ROUND(X35*1.024,2)</f>
        <v>22430.7</v>
      </c>
      <c r="AF35" s="313">
        <f t="shared" si="18"/>
        <v>249.72387344199424</v>
      </c>
      <c r="AG35" s="260">
        <f t="shared" si="19"/>
        <v>10.752972195589646</v>
      </c>
      <c r="AH35" s="314">
        <f t="shared" si="20"/>
        <v>4.3060000000000001E-2</v>
      </c>
    </row>
    <row r="36" spans="1:34" ht="18.75" customHeight="1" x14ac:dyDescent="0.2">
      <c r="A36" s="44" t="s">
        <v>221</v>
      </c>
      <c r="B36" s="183">
        <v>3568</v>
      </c>
      <c r="C36" s="73">
        <v>8711626</v>
      </c>
      <c r="D36" s="64">
        <v>32064.67</v>
      </c>
      <c r="E36" s="64">
        <f t="shared" si="0"/>
        <v>43227.088212000002</v>
      </c>
      <c r="F36" s="65">
        <v>94240.19</v>
      </c>
      <c r="G36" s="106">
        <f t="shared" si="1"/>
        <v>169531.94821200002</v>
      </c>
      <c r="H36" s="206">
        <f t="shared" si="2"/>
        <v>2441.599215246637</v>
      </c>
      <c r="I36" s="108">
        <f t="shared" si="3"/>
        <v>47.514559476457407</v>
      </c>
      <c r="J36" s="242">
        <f t="shared" si="4"/>
        <v>3.6800000000000001E-3</v>
      </c>
      <c r="K36" s="243">
        <v>3568</v>
      </c>
      <c r="L36" s="73">
        <f t="shared" si="10"/>
        <v>8711626</v>
      </c>
      <c r="M36" s="64">
        <f t="shared" si="11"/>
        <v>32834.22</v>
      </c>
      <c r="N36" s="64">
        <f t="shared" si="5"/>
        <v>43227.088212000002</v>
      </c>
      <c r="O36" s="65">
        <v>94240.19</v>
      </c>
      <c r="P36" s="106">
        <f t="shared" si="24"/>
        <v>170301.49821200001</v>
      </c>
      <c r="Q36" s="206">
        <f t="shared" si="13"/>
        <v>2441.599215246637</v>
      </c>
      <c r="R36" s="108">
        <f t="shared" si="14"/>
        <v>47.730240530269057</v>
      </c>
      <c r="S36" s="248">
        <f t="shared" si="7"/>
        <v>3.7699999999999999E-3</v>
      </c>
      <c r="T36" s="279"/>
      <c r="U36" s="44" t="s">
        <v>221</v>
      </c>
      <c r="V36" s="183">
        <v>3568</v>
      </c>
      <c r="W36" s="62">
        <v>581451</v>
      </c>
      <c r="X36" s="63">
        <v>30867.79</v>
      </c>
      <c r="Y36" s="106">
        <f t="shared" si="15"/>
        <v>30867.79</v>
      </c>
      <c r="Z36" s="322">
        <f t="shared" si="8"/>
        <v>162.96272421524662</v>
      </c>
      <c r="AA36" s="158">
        <f t="shared" si="9"/>
        <v>8.6512864349775782</v>
      </c>
      <c r="AB36" s="323">
        <f t="shared" si="27"/>
        <v>5.3087517262847599E-2</v>
      </c>
      <c r="AC36" s="243">
        <v>3568</v>
      </c>
      <c r="AD36" s="62">
        <f t="shared" si="22"/>
        <v>581451</v>
      </c>
      <c r="AE36" s="63">
        <v>17942.86</v>
      </c>
      <c r="AF36" s="325">
        <f t="shared" si="18"/>
        <v>162.96272421524662</v>
      </c>
      <c r="AG36" s="158">
        <f t="shared" si="19"/>
        <v>5.028828475336323</v>
      </c>
      <c r="AH36" s="326">
        <f t="shared" si="20"/>
        <v>3.0859999999999999E-2</v>
      </c>
    </row>
    <row r="37" spans="1:34" s="265" customFormat="1" ht="18.75" customHeight="1" x14ac:dyDescent="0.25">
      <c r="A37" s="256" t="s">
        <v>222</v>
      </c>
      <c r="B37" s="257">
        <v>949</v>
      </c>
      <c r="C37" s="258">
        <v>2556403</v>
      </c>
      <c r="D37" s="259">
        <v>9964.48</v>
      </c>
      <c r="E37" s="259">
        <f t="shared" si="0"/>
        <v>12684.871686</v>
      </c>
      <c r="F37" s="259">
        <v>36164.74</v>
      </c>
      <c r="G37" s="260">
        <f t="shared" si="1"/>
        <v>58814.091686</v>
      </c>
      <c r="H37" s="261">
        <f t="shared" si="2"/>
        <v>2693.786090621707</v>
      </c>
      <c r="I37" s="260">
        <f t="shared" si="3"/>
        <v>61.974806834562699</v>
      </c>
      <c r="J37" s="262">
        <f t="shared" si="4"/>
        <v>3.8999999999999998E-3</v>
      </c>
      <c r="K37" s="263">
        <v>949</v>
      </c>
      <c r="L37" s="258">
        <f t="shared" si="10"/>
        <v>2556403</v>
      </c>
      <c r="M37" s="259">
        <f t="shared" si="11"/>
        <v>10203.629999999999</v>
      </c>
      <c r="N37" s="259">
        <f t="shared" si="5"/>
        <v>12684.871686</v>
      </c>
      <c r="O37" s="259">
        <f t="shared" si="12"/>
        <v>36164.74</v>
      </c>
      <c r="P37" s="260">
        <f t="shared" si="24"/>
        <v>59053.241685999994</v>
      </c>
      <c r="Q37" s="261">
        <f t="shared" si="13"/>
        <v>2693.786090621707</v>
      </c>
      <c r="R37" s="260">
        <f t="shared" si="14"/>
        <v>62.226808942044251</v>
      </c>
      <c r="S37" s="280">
        <f t="shared" si="7"/>
        <v>3.9899999999999996E-3</v>
      </c>
      <c r="T37" s="261"/>
      <c r="U37" s="256" t="s">
        <v>222</v>
      </c>
      <c r="V37" s="257">
        <v>949</v>
      </c>
      <c r="W37" s="309">
        <v>178273</v>
      </c>
      <c r="X37" s="310">
        <v>7993.76</v>
      </c>
      <c r="Y37" s="260">
        <f t="shared" si="15"/>
        <v>7993.76</v>
      </c>
      <c r="Z37" s="311">
        <f t="shared" si="8"/>
        <v>187.85353003161222</v>
      </c>
      <c r="AA37" s="260">
        <f t="shared" si="9"/>
        <v>8.423350895679663</v>
      </c>
      <c r="AB37" s="312">
        <f t="shared" si="27"/>
        <v>4.4839992595625808E-2</v>
      </c>
      <c r="AC37" s="263">
        <v>949</v>
      </c>
      <c r="AD37" s="309">
        <f t="shared" si="22"/>
        <v>178273</v>
      </c>
      <c r="AE37" s="310">
        <f t="shared" ref="AE37:AE45" si="28">ROUND(X37*1.024,2)</f>
        <v>8185.61</v>
      </c>
      <c r="AF37" s="313">
        <f t="shared" si="18"/>
        <v>187.85353003161222</v>
      </c>
      <c r="AG37" s="260">
        <f t="shared" si="19"/>
        <v>8.6255110642781876</v>
      </c>
      <c r="AH37" s="314">
        <f t="shared" si="20"/>
        <v>4.5920000000000002E-2</v>
      </c>
    </row>
    <row r="38" spans="1:34" s="265" customFormat="1" ht="18.75" customHeight="1" x14ac:dyDescent="0.25">
      <c r="A38" s="256" t="s">
        <v>224</v>
      </c>
      <c r="B38" s="257">
        <v>3370</v>
      </c>
      <c r="C38" s="258">
        <v>6608554</v>
      </c>
      <c r="D38" s="259">
        <v>38216.699999999997</v>
      </c>
      <c r="E38" s="259">
        <f t="shared" si="0"/>
        <v>32791.644947999994</v>
      </c>
      <c r="F38" s="259">
        <v>77736</v>
      </c>
      <c r="G38" s="260">
        <f t="shared" si="1"/>
        <v>148744.34494799998</v>
      </c>
      <c r="H38" s="261">
        <f t="shared" si="2"/>
        <v>1960.9952522255194</v>
      </c>
      <c r="I38" s="260">
        <f t="shared" si="3"/>
        <v>44.137787818397619</v>
      </c>
      <c r="J38" s="262">
        <f t="shared" si="4"/>
        <v>5.7800000000000004E-3</v>
      </c>
      <c r="K38" s="263">
        <v>3370</v>
      </c>
      <c r="L38" s="258">
        <v>6553111</v>
      </c>
      <c r="M38" s="259">
        <v>39105.699999999997</v>
      </c>
      <c r="N38" s="259">
        <f t="shared" si="5"/>
        <v>32516.536781999999</v>
      </c>
      <c r="O38" s="259">
        <f t="shared" si="12"/>
        <v>77736</v>
      </c>
      <c r="P38" s="260">
        <f t="shared" si="24"/>
        <v>149358.23678199999</v>
      </c>
      <c r="Q38" s="261">
        <f t="shared" si="13"/>
        <v>1944.5433234421364</v>
      </c>
      <c r="R38" s="260">
        <f t="shared" si="14"/>
        <v>44.319951567359048</v>
      </c>
      <c r="S38" s="280">
        <f t="shared" si="7"/>
        <v>5.9699999999999996E-3</v>
      </c>
      <c r="T38" s="261"/>
      <c r="U38" s="256" t="s">
        <v>224</v>
      </c>
      <c r="V38" s="257">
        <v>3370</v>
      </c>
      <c r="W38" s="309">
        <v>691502</v>
      </c>
      <c r="X38" s="310">
        <v>40729.18</v>
      </c>
      <c r="Y38" s="260">
        <f t="shared" si="15"/>
        <v>40729.18</v>
      </c>
      <c r="Z38" s="311">
        <f t="shared" si="8"/>
        <v>205.19347181008902</v>
      </c>
      <c r="AA38" s="260">
        <f t="shared" si="9"/>
        <v>12.085810089020772</v>
      </c>
      <c r="AB38" s="312">
        <f t="shared" si="27"/>
        <v>5.8899583804529851E-2</v>
      </c>
      <c r="AC38" s="263">
        <v>3370</v>
      </c>
      <c r="AD38" s="309">
        <f t="shared" si="22"/>
        <v>691502</v>
      </c>
      <c r="AE38" s="310">
        <v>41757.67</v>
      </c>
      <c r="AF38" s="313">
        <f t="shared" si="18"/>
        <v>205.19347181008902</v>
      </c>
      <c r="AG38" s="260">
        <f t="shared" si="19"/>
        <v>12.391</v>
      </c>
      <c r="AH38" s="314">
        <f t="shared" si="20"/>
        <v>6.0389999999999999E-2</v>
      </c>
    </row>
    <row r="39" spans="1:34" s="265" customFormat="1" ht="18.75" customHeight="1" x14ac:dyDescent="0.25">
      <c r="A39" s="256" t="s">
        <v>226</v>
      </c>
      <c r="B39" s="257">
        <v>512</v>
      </c>
      <c r="C39" s="258">
        <v>1335911</v>
      </c>
      <c r="D39" s="259">
        <v>5655.88</v>
      </c>
      <c r="E39" s="259">
        <f t="shared" si="0"/>
        <v>6628.7903820000001</v>
      </c>
      <c r="F39" s="259">
        <v>26614.77</v>
      </c>
      <c r="G39" s="260">
        <f t="shared" si="1"/>
        <v>38899.440382000001</v>
      </c>
      <c r="H39" s="261">
        <f t="shared" si="2"/>
        <v>2609.201171875</v>
      </c>
      <c r="I39" s="260">
        <f t="shared" si="3"/>
        <v>75.975469496093751</v>
      </c>
      <c r="J39" s="262">
        <f t="shared" si="4"/>
        <v>4.2300000000000003E-3</v>
      </c>
      <c r="K39" s="263">
        <v>512</v>
      </c>
      <c r="L39" s="258">
        <f t="shared" si="10"/>
        <v>1335911</v>
      </c>
      <c r="M39" s="259">
        <f t="shared" si="11"/>
        <v>5791.62</v>
      </c>
      <c r="N39" s="259">
        <f t="shared" si="5"/>
        <v>6628.7903820000001</v>
      </c>
      <c r="O39" s="259">
        <f t="shared" si="12"/>
        <v>26614.77</v>
      </c>
      <c r="P39" s="260">
        <f t="shared" si="24"/>
        <v>39035.180381999999</v>
      </c>
      <c r="Q39" s="261">
        <f t="shared" si="13"/>
        <v>2609.201171875</v>
      </c>
      <c r="R39" s="260">
        <f t="shared" si="14"/>
        <v>76.240586683593747</v>
      </c>
      <c r="S39" s="280">
        <f t="shared" si="7"/>
        <v>4.3400000000000001E-3</v>
      </c>
      <c r="T39" s="261"/>
      <c r="U39" s="256" t="s">
        <v>226</v>
      </c>
      <c r="V39" s="257">
        <v>512</v>
      </c>
      <c r="W39" s="309">
        <v>91423</v>
      </c>
      <c r="X39" s="310">
        <v>4136.54</v>
      </c>
      <c r="Y39" s="260">
        <f t="shared" si="15"/>
        <v>4136.54</v>
      </c>
      <c r="Z39" s="311">
        <f t="shared" si="8"/>
        <v>178.560546875</v>
      </c>
      <c r="AA39" s="260">
        <f t="shared" si="9"/>
        <v>8.0791796874999999</v>
      </c>
      <c r="AB39" s="312">
        <f t="shared" si="27"/>
        <v>4.5246163438084505E-2</v>
      </c>
      <c r="AC39" s="263">
        <v>512</v>
      </c>
      <c r="AD39" s="309">
        <f t="shared" si="22"/>
        <v>91423</v>
      </c>
      <c r="AE39" s="310">
        <f t="shared" si="28"/>
        <v>4235.82</v>
      </c>
      <c r="AF39" s="313">
        <f t="shared" si="18"/>
        <v>178.560546875</v>
      </c>
      <c r="AG39" s="260">
        <f t="shared" si="19"/>
        <v>8.2730859374999994</v>
      </c>
      <c r="AH39" s="314">
        <f t="shared" si="20"/>
        <v>4.6330000000000003E-2</v>
      </c>
    </row>
    <row r="40" spans="1:34" s="265" customFormat="1" ht="18.75" customHeight="1" x14ac:dyDescent="0.25">
      <c r="A40" s="256" t="s">
        <v>228</v>
      </c>
      <c r="B40" s="257">
        <v>804</v>
      </c>
      <c r="C40" s="258">
        <v>1552799</v>
      </c>
      <c r="D40" s="259">
        <v>7001.19</v>
      </c>
      <c r="E40" s="259">
        <f t="shared" si="0"/>
        <v>7704.9886379999998</v>
      </c>
      <c r="F40" s="259">
        <v>34718.15</v>
      </c>
      <c r="G40" s="260">
        <f t="shared" si="1"/>
        <v>49424.328637999999</v>
      </c>
      <c r="H40" s="261">
        <f t="shared" si="2"/>
        <v>1931.3420398009951</v>
      </c>
      <c r="I40" s="260">
        <f t="shared" si="3"/>
        <v>61.473045569651738</v>
      </c>
      <c r="J40" s="262">
        <f t="shared" si="4"/>
        <v>4.5100000000000001E-3</v>
      </c>
      <c r="K40" s="263">
        <v>804</v>
      </c>
      <c r="L40" s="258">
        <f t="shared" si="10"/>
        <v>1552799</v>
      </c>
      <c r="M40" s="259">
        <f t="shared" si="11"/>
        <v>7169.22</v>
      </c>
      <c r="N40" s="259">
        <f t="shared" si="5"/>
        <v>7704.9886379999998</v>
      </c>
      <c r="O40" s="259">
        <f t="shared" si="12"/>
        <v>34718.15</v>
      </c>
      <c r="P40" s="260">
        <f t="shared" si="24"/>
        <v>49592.358638000005</v>
      </c>
      <c r="Q40" s="261">
        <f t="shared" si="13"/>
        <v>1931.3420398009951</v>
      </c>
      <c r="R40" s="260">
        <f t="shared" si="14"/>
        <v>61.68203810696518</v>
      </c>
      <c r="S40" s="280">
        <f t="shared" si="7"/>
        <v>4.62E-3</v>
      </c>
      <c r="T40" s="261"/>
      <c r="U40" s="256" t="s">
        <v>228</v>
      </c>
      <c r="V40" s="257">
        <v>804</v>
      </c>
      <c r="W40" s="309">
        <v>67034</v>
      </c>
      <c r="X40" s="310">
        <v>3696.74</v>
      </c>
      <c r="Y40" s="260">
        <f t="shared" si="15"/>
        <v>3696.74</v>
      </c>
      <c r="Z40" s="311">
        <f t="shared" si="8"/>
        <v>83.375621890547265</v>
      </c>
      <c r="AA40" s="260">
        <f t="shared" si="9"/>
        <v>4.5979353233830844</v>
      </c>
      <c r="AB40" s="312">
        <f t="shared" si="27"/>
        <v>5.5147238714682099E-2</v>
      </c>
      <c r="AC40" s="263">
        <v>804</v>
      </c>
      <c r="AD40" s="309">
        <f t="shared" si="22"/>
        <v>67034</v>
      </c>
      <c r="AE40" s="310">
        <f t="shared" si="28"/>
        <v>3785.46</v>
      </c>
      <c r="AF40" s="313">
        <f t="shared" si="18"/>
        <v>83.375621890547265</v>
      </c>
      <c r="AG40" s="260">
        <f t="shared" si="19"/>
        <v>4.7082835820895523</v>
      </c>
      <c r="AH40" s="314">
        <f t="shared" si="20"/>
        <v>5.6469999999999999E-2</v>
      </c>
    </row>
    <row r="41" spans="1:34" s="265" customFormat="1" ht="18.75" customHeight="1" x14ac:dyDescent="0.25">
      <c r="A41" s="256" t="s">
        <v>230</v>
      </c>
      <c r="B41" s="257">
        <v>800</v>
      </c>
      <c r="C41" s="258">
        <v>1868547</v>
      </c>
      <c r="D41" s="278">
        <v>7362.07</v>
      </c>
      <c r="E41" s="259">
        <f t="shared" si="0"/>
        <v>9271.7302139999993</v>
      </c>
      <c r="F41" s="259">
        <v>21329.37</v>
      </c>
      <c r="G41" s="260">
        <f t="shared" si="1"/>
        <v>37963.170213999998</v>
      </c>
      <c r="H41" s="261">
        <f t="shared" si="2"/>
        <v>2335.6837500000001</v>
      </c>
      <c r="I41" s="260">
        <f t="shared" si="3"/>
        <v>47.453962767499995</v>
      </c>
      <c r="J41" s="262">
        <f t="shared" si="4"/>
        <v>3.9399999999999999E-3</v>
      </c>
      <c r="K41" s="263">
        <v>800</v>
      </c>
      <c r="L41" s="258">
        <f t="shared" si="10"/>
        <v>1868547</v>
      </c>
      <c r="M41" s="259">
        <f t="shared" si="11"/>
        <v>7538.76</v>
      </c>
      <c r="N41" s="259">
        <f t="shared" si="5"/>
        <v>9271.7302139999993</v>
      </c>
      <c r="O41" s="259">
        <f t="shared" si="12"/>
        <v>21329.37</v>
      </c>
      <c r="P41" s="260">
        <f t="shared" si="24"/>
        <v>38139.860214</v>
      </c>
      <c r="Q41" s="261">
        <f t="shared" si="13"/>
        <v>2335.6837500000001</v>
      </c>
      <c r="R41" s="260">
        <f t="shared" si="14"/>
        <v>47.674825267499997</v>
      </c>
      <c r="S41" s="280">
        <f t="shared" si="7"/>
        <v>4.0299999999999997E-3</v>
      </c>
      <c r="T41" s="261"/>
      <c r="U41" s="256" t="s">
        <v>230</v>
      </c>
      <c r="V41" s="257">
        <v>800</v>
      </c>
      <c r="W41" s="309">
        <v>256160</v>
      </c>
      <c r="X41" s="310">
        <v>11429.85</v>
      </c>
      <c r="Y41" s="260">
        <f t="shared" si="15"/>
        <v>11429.85</v>
      </c>
      <c r="Z41" s="311">
        <f t="shared" si="8"/>
        <v>320.2</v>
      </c>
      <c r="AA41" s="260">
        <f t="shared" si="9"/>
        <v>14.287312500000001</v>
      </c>
      <c r="AB41" s="312">
        <f t="shared" si="27"/>
        <v>4.4619964084946909E-2</v>
      </c>
      <c r="AC41" s="263">
        <v>800</v>
      </c>
      <c r="AD41" s="309">
        <f t="shared" si="22"/>
        <v>256160</v>
      </c>
      <c r="AE41" s="310">
        <f t="shared" si="28"/>
        <v>11704.17</v>
      </c>
      <c r="AF41" s="313">
        <f t="shared" si="18"/>
        <v>320.2</v>
      </c>
      <c r="AG41" s="260">
        <f t="shared" si="19"/>
        <v>14.630212500000001</v>
      </c>
      <c r="AH41" s="314">
        <f t="shared" si="20"/>
        <v>4.5690000000000001E-2</v>
      </c>
    </row>
    <row r="42" spans="1:34" s="265" customFormat="1" ht="18.75" customHeight="1" x14ac:dyDescent="0.25">
      <c r="A42" s="256" t="s">
        <v>231</v>
      </c>
      <c r="B42" s="257">
        <v>1456</v>
      </c>
      <c r="C42" s="258">
        <v>3160364</v>
      </c>
      <c r="D42" s="259">
        <v>10399.24</v>
      </c>
      <c r="E42" s="259">
        <f t="shared" si="0"/>
        <v>15681.726167999997</v>
      </c>
      <c r="F42" s="259">
        <v>20694.43</v>
      </c>
      <c r="G42" s="260">
        <f t="shared" si="1"/>
        <v>46775.396167999999</v>
      </c>
      <c r="H42" s="261">
        <f t="shared" si="2"/>
        <v>2170.5796703296705</v>
      </c>
      <c r="I42" s="260">
        <f t="shared" si="3"/>
        <v>32.125958906593404</v>
      </c>
      <c r="J42" s="262">
        <f t="shared" si="4"/>
        <v>3.29E-3</v>
      </c>
      <c r="K42" s="263">
        <v>1456</v>
      </c>
      <c r="L42" s="258">
        <f t="shared" si="10"/>
        <v>3160364</v>
      </c>
      <c r="M42" s="259">
        <f t="shared" si="11"/>
        <v>10648.82</v>
      </c>
      <c r="N42" s="259">
        <f t="shared" si="5"/>
        <v>15681.726167999997</v>
      </c>
      <c r="O42" s="259">
        <f t="shared" si="12"/>
        <v>20694.43</v>
      </c>
      <c r="P42" s="260">
        <f t="shared" si="24"/>
        <v>47024.976167999994</v>
      </c>
      <c r="Q42" s="261">
        <f t="shared" si="13"/>
        <v>2170.5796703296705</v>
      </c>
      <c r="R42" s="260">
        <f t="shared" si="14"/>
        <v>32.297373741758236</v>
      </c>
      <c r="S42" s="280">
        <f t="shared" si="7"/>
        <v>3.3700000000000002E-3</v>
      </c>
      <c r="T42" s="261"/>
      <c r="U42" s="256" t="s">
        <v>231</v>
      </c>
      <c r="V42" s="257">
        <v>1456</v>
      </c>
      <c r="W42" s="309">
        <v>161498</v>
      </c>
      <c r="X42" s="310">
        <v>7415.58</v>
      </c>
      <c r="Y42" s="260">
        <f t="shared" si="15"/>
        <v>7415.58</v>
      </c>
      <c r="Z42" s="311">
        <f t="shared" si="8"/>
        <v>110.91895604395604</v>
      </c>
      <c r="AA42" s="260">
        <f t="shared" si="9"/>
        <v>5.093118131868132</v>
      </c>
      <c r="AB42" s="312">
        <f t="shared" si="27"/>
        <v>4.591747266220015E-2</v>
      </c>
      <c r="AC42" s="263">
        <v>1456</v>
      </c>
      <c r="AD42" s="309">
        <f t="shared" si="22"/>
        <v>161498</v>
      </c>
      <c r="AE42" s="310">
        <f t="shared" si="28"/>
        <v>7593.55</v>
      </c>
      <c r="AF42" s="313">
        <f t="shared" si="18"/>
        <v>110.91895604395604</v>
      </c>
      <c r="AG42" s="260">
        <f t="shared" si="19"/>
        <v>5.2153502747252745</v>
      </c>
      <c r="AH42" s="314">
        <f t="shared" si="20"/>
        <v>4.7019999999999999E-2</v>
      </c>
    </row>
    <row r="43" spans="1:34" s="265" customFormat="1" ht="18.75" customHeight="1" x14ac:dyDescent="0.25">
      <c r="A43" s="256" t="s">
        <v>286</v>
      </c>
      <c r="B43" s="257">
        <v>2362</v>
      </c>
      <c r="C43" s="258">
        <v>5398648</v>
      </c>
      <c r="D43" s="259">
        <v>21721.59</v>
      </c>
      <c r="E43" s="259">
        <f t="shared" si="0"/>
        <v>26788.091376</v>
      </c>
      <c r="F43" s="259">
        <v>56105.52</v>
      </c>
      <c r="G43" s="260">
        <f t="shared" si="1"/>
        <v>104615.201376</v>
      </c>
      <c r="H43" s="261">
        <f t="shared" si="2"/>
        <v>2285.6257408975443</v>
      </c>
      <c r="I43" s="260">
        <f t="shared" si="3"/>
        <v>44.290940464013545</v>
      </c>
      <c r="J43" s="262">
        <f t="shared" si="4"/>
        <v>4.0200000000000001E-3</v>
      </c>
      <c r="K43" s="263">
        <v>2362</v>
      </c>
      <c r="L43" s="258">
        <f t="shared" si="10"/>
        <v>5398648</v>
      </c>
      <c r="M43" s="259">
        <f t="shared" si="11"/>
        <v>22242.91</v>
      </c>
      <c r="N43" s="259">
        <f t="shared" si="5"/>
        <v>26788.091376</v>
      </c>
      <c r="O43" s="259">
        <f t="shared" si="12"/>
        <v>56105.52</v>
      </c>
      <c r="P43" s="260">
        <f t="shared" si="24"/>
        <v>105136.52137599999</v>
      </c>
      <c r="Q43" s="261">
        <f t="shared" si="13"/>
        <v>2285.6257408975443</v>
      </c>
      <c r="R43" s="260">
        <f t="shared" si="14"/>
        <v>44.511651725656222</v>
      </c>
      <c r="S43" s="280">
        <f t="shared" si="7"/>
        <v>4.1200000000000004E-3</v>
      </c>
      <c r="T43" s="261"/>
      <c r="U43" s="256" t="s">
        <v>286</v>
      </c>
      <c r="V43" s="257">
        <v>2362</v>
      </c>
      <c r="W43" s="309">
        <v>225081</v>
      </c>
      <c r="X43" s="310">
        <v>11927.92</v>
      </c>
      <c r="Y43" s="260">
        <f t="shared" si="15"/>
        <v>11927.92</v>
      </c>
      <c r="Z43" s="311">
        <f t="shared" si="8"/>
        <v>95.292548687552923</v>
      </c>
      <c r="AA43" s="260">
        <f t="shared" si="9"/>
        <v>5.0499237933954273</v>
      </c>
      <c r="AB43" s="312">
        <f t="shared" si="27"/>
        <v>5.2993899973787215E-2</v>
      </c>
      <c r="AC43" s="263">
        <v>2362</v>
      </c>
      <c r="AD43" s="309">
        <f t="shared" si="22"/>
        <v>225081</v>
      </c>
      <c r="AE43" s="310">
        <f t="shared" si="28"/>
        <v>12214.19</v>
      </c>
      <c r="AF43" s="313">
        <f t="shared" si="18"/>
        <v>95.292548687552923</v>
      </c>
      <c r="AG43" s="260">
        <f t="shared" si="19"/>
        <v>5.1711219305673159</v>
      </c>
      <c r="AH43" s="314">
        <f t="shared" si="20"/>
        <v>5.4269999999999999E-2</v>
      </c>
    </row>
    <row r="44" spans="1:34" s="265" customFormat="1" ht="18.75" customHeight="1" x14ac:dyDescent="0.25">
      <c r="A44" s="256" t="s">
        <v>234</v>
      </c>
      <c r="B44" s="257">
        <v>1054</v>
      </c>
      <c r="C44" s="258">
        <v>2626760</v>
      </c>
      <c r="D44" s="259">
        <v>9873.49</v>
      </c>
      <c r="E44" s="259">
        <f t="shared" si="0"/>
        <v>13033.983119999999</v>
      </c>
      <c r="F44" s="259">
        <v>25991.25</v>
      </c>
      <c r="G44" s="260">
        <f t="shared" si="1"/>
        <v>48898.723119999995</v>
      </c>
      <c r="H44" s="261">
        <f t="shared" si="2"/>
        <v>2492.1821631878556</v>
      </c>
      <c r="I44" s="260">
        <f t="shared" si="3"/>
        <v>46.393475445920302</v>
      </c>
      <c r="J44" s="262">
        <f t="shared" si="4"/>
        <v>3.7599999999999999E-3</v>
      </c>
      <c r="K44" s="263">
        <v>1054</v>
      </c>
      <c r="L44" s="258">
        <f t="shared" si="10"/>
        <v>2626760</v>
      </c>
      <c r="M44" s="259">
        <f t="shared" si="11"/>
        <v>10110.450000000001</v>
      </c>
      <c r="N44" s="259">
        <f t="shared" si="5"/>
        <v>13033.983119999999</v>
      </c>
      <c r="O44" s="259">
        <f t="shared" si="12"/>
        <v>25991.25</v>
      </c>
      <c r="P44" s="260">
        <f t="shared" si="24"/>
        <v>49135.683120000002</v>
      </c>
      <c r="Q44" s="261">
        <f t="shared" si="13"/>
        <v>2492.1821631878556</v>
      </c>
      <c r="R44" s="260">
        <f t="shared" si="14"/>
        <v>46.618295180265655</v>
      </c>
      <c r="S44" s="280">
        <f t="shared" si="7"/>
        <v>3.8500000000000001E-3</v>
      </c>
      <c r="T44" s="261"/>
      <c r="U44" s="256" t="s">
        <v>234</v>
      </c>
      <c r="V44" s="257">
        <v>1054</v>
      </c>
      <c r="W44" s="309">
        <v>41196</v>
      </c>
      <c r="X44" s="310">
        <v>1865.49</v>
      </c>
      <c r="Y44" s="260">
        <f t="shared" si="15"/>
        <v>1865.49</v>
      </c>
      <c r="Z44" s="311">
        <f t="shared" si="8"/>
        <v>39.085388994307401</v>
      </c>
      <c r="AA44" s="260">
        <f t="shared" si="9"/>
        <v>1.7699146110056927</v>
      </c>
      <c r="AB44" s="312">
        <f t="shared" si="27"/>
        <v>4.5283279930090299E-2</v>
      </c>
      <c r="AC44" s="263">
        <v>1054</v>
      </c>
      <c r="AD44" s="309">
        <f t="shared" si="22"/>
        <v>41196</v>
      </c>
      <c r="AE44" s="310">
        <f t="shared" si="28"/>
        <v>1910.26</v>
      </c>
      <c r="AF44" s="313">
        <f t="shared" si="18"/>
        <v>39.085388994307401</v>
      </c>
      <c r="AG44" s="260">
        <f t="shared" si="19"/>
        <v>1.8123908918406073</v>
      </c>
      <c r="AH44" s="314">
        <f t="shared" si="20"/>
        <v>4.6370000000000001E-2</v>
      </c>
    </row>
    <row r="45" spans="1:34" s="265" customFormat="1" ht="18.75" customHeight="1" x14ac:dyDescent="0.25">
      <c r="A45" s="256" t="s">
        <v>235</v>
      </c>
      <c r="B45" s="257">
        <v>1014</v>
      </c>
      <c r="C45" s="258">
        <v>2198145</v>
      </c>
      <c r="D45" s="259">
        <v>9759.76</v>
      </c>
      <c r="E45" s="259">
        <f t="shared" si="0"/>
        <v>10907.195489999998</v>
      </c>
      <c r="F45" s="259">
        <v>20384.080000000002</v>
      </c>
      <c r="G45" s="260">
        <f t="shared" si="1"/>
        <v>41051.035490000002</v>
      </c>
      <c r="H45" s="261">
        <f t="shared" si="2"/>
        <v>2167.7958579881656</v>
      </c>
      <c r="I45" s="260">
        <f t="shared" si="3"/>
        <v>40.484255907297829</v>
      </c>
      <c r="J45" s="262">
        <f t="shared" si="4"/>
        <v>4.4400000000000004E-3</v>
      </c>
      <c r="K45" s="263">
        <v>1014</v>
      </c>
      <c r="L45" s="258">
        <f t="shared" si="10"/>
        <v>2198145</v>
      </c>
      <c r="M45" s="259">
        <f t="shared" si="11"/>
        <v>9993.99</v>
      </c>
      <c r="N45" s="259">
        <f t="shared" si="5"/>
        <v>10907.195489999998</v>
      </c>
      <c r="O45" s="259">
        <f t="shared" si="12"/>
        <v>20384.080000000002</v>
      </c>
      <c r="P45" s="260">
        <f t="shared" si="24"/>
        <v>41285.265489999998</v>
      </c>
      <c r="Q45" s="261">
        <f t="shared" si="13"/>
        <v>2167.7958579881656</v>
      </c>
      <c r="R45" s="260">
        <f t="shared" si="14"/>
        <v>40.715251962524654</v>
      </c>
      <c r="S45" s="280">
        <f t="shared" si="7"/>
        <v>4.5500000000000002E-3</v>
      </c>
      <c r="T45" s="261"/>
      <c r="U45" s="256" t="s">
        <v>235</v>
      </c>
      <c r="V45" s="257">
        <v>1014</v>
      </c>
      <c r="W45" s="329">
        <v>107369</v>
      </c>
      <c r="X45" s="278">
        <v>5056.01</v>
      </c>
      <c r="Y45" s="260">
        <f t="shared" si="15"/>
        <v>5056.01</v>
      </c>
      <c r="Z45" s="311">
        <f t="shared" si="8"/>
        <v>105.88658777120315</v>
      </c>
      <c r="AA45" s="260">
        <f t="shared" si="9"/>
        <v>4.9862031558185409</v>
      </c>
      <c r="AB45" s="312">
        <f t="shared" si="27"/>
        <v>4.7090035298829276E-2</v>
      </c>
      <c r="AC45" s="263">
        <v>1014</v>
      </c>
      <c r="AD45" s="309">
        <f t="shared" si="22"/>
        <v>107369</v>
      </c>
      <c r="AE45" s="310">
        <f t="shared" si="28"/>
        <v>5177.3500000000004</v>
      </c>
      <c r="AF45" s="313">
        <f t="shared" si="18"/>
        <v>105.88658777120315</v>
      </c>
      <c r="AG45" s="260">
        <f t="shared" si="19"/>
        <v>5.1058678500986199</v>
      </c>
      <c r="AH45" s="314">
        <f t="shared" si="20"/>
        <v>4.8219999999999999E-2</v>
      </c>
    </row>
    <row r="46" spans="1:34" ht="18.75" customHeight="1" x14ac:dyDescent="0.2">
      <c r="A46" s="44" t="s">
        <v>285</v>
      </c>
      <c r="B46" s="183">
        <v>649</v>
      </c>
      <c r="C46" s="73">
        <v>1057670</v>
      </c>
      <c r="D46" s="64">
        <v>4732.8</v>
      </c>
      <c r="E46" s="64">
        <f t="shared" si="0"/>
        <v>5248.1585399999994</v>
      </c>
      <c r="F46" s="65">
        <v>13694.6</v>
      </c>
      <c r="G46" s="106">
        <f t="shared" si="1"/>
        <v>23675.558539999998</v>
      </c>
      <c r="H46" s="206">
        <f t="shared" si="2"/>
        <v>1629.6918335901387</v>
      </c>
      <c r="I46" s="108">
        <f t="shared" si="3"/>
        <v>36.480059383667175</v>
      </c>
      <c r="J46" s="242">
        <f t="shared" si="4"/>
        <v>4.47E-3</v>
      </c>
      <c r="K46" s="243">
        <v>649</v>
      </c>
      <c r="L46" s="73">
        <f t="shared" si="10"/>
        <v>1057670</v>
      </c>
      <c r="M46" s="64">
        <f t="shared" si="11"/>
        <v>4846.3900000000003</v>
      </c>
      <c r="N46" s="64">
        <f t="shared" si="5"/>
        <v>5248.1585399999994</v>
      </c>
      <c r="O46" s="65">
        <v>13694.6</v>
      </c>
      <c r="P46" s="106">
        <f t="shared" si="24"/>
        <v>23789.148540000002</v>
      </c>
      <c r="Q46" s="206">
        <f t="shared" si="13"/>
        <v>1629.6918335901387</v>
      </c>
      <c r="R46" s="108">
        <f t="shared" si="14"/>
        <v>36.655082496147919</v>
      </c>
      <c r="S46" s="248">
        <f t="shared" si="7"/>
        <v>4.5799999999999999E-3</v>
      </c>
      <c r="T46" s="279"/>
      <c r="U46" s="44" t="s">
        <v>328</v>
      </c>
      <c r="V46" s="183">
        <v>649</v>
      </c>
      <c r="W46" s="73">
        <v>107883</v>
      </c>
      <c r="X46" s="74">
        <v>5292.53</v>
      </c>
      <c r="Y46" s="106">
        <f t="shared" si="15"/>
        <v>5292.53</v>
      </c>
      <c r="Z46" s="322">
        <f t="shared" si="8"/>
        <v>166.22958397534669</v>
      </c>
      <c r="AA46" s="158">
        <f t="shared" si="9"/>
        <v>8.1548998459167947</v>
      </c>
      <c r="AB46" s="323">
        <f t="shared" si="27"/>
        <v>4.9058053632175594E-2</v>
      </c>
      <c r="AC46" s="243">
        <v>649</v>
      </c>
      <c r="AD46" s="73">
        <v>129110</v>
      </c>
      <c r="AE46" s="74">
        <v>9475.2999999999993</v>
      </c>
      <c r="AF46" s="325">
        <f t="shared" si="18"/>
        <v>198.93682588597844</v>
      </c>
      <c r="AG46" s="158">
        <f t="shared" si="19"/>
        <v>14.599845916795068</v>
      </c>
      <c r="AH46" s="326">
        <f t="shared" si="20"/>
        <v>7.3389999999999997E-2</v>
      </c>
    </row>
    <row r="47" spans="1:34" s="265" customFormat="1" ht="18.75" customHeight="1" x14ac:dyDescent="0.25">
      <c r="A47" s="256" t="s">
        <v>291</v>
      </c>
      <c r="B47" s="266">
        <v>1740</v>
      </c>
      <c r="C47" s="258">
        <v>3142419</v>
      </c>
      <c r="D47" s="278">
        <v>13874.45</v>
      </c>
      <c r="E47" s="259">
        <f t="shared" si="0"/>
        <v>15592.683078</v>
      </c>
      <c r="F47" s="259">
        <v>52088.33</v>
      </c>
      <c r="G47" s="260">
        <f t="shared" si="1"/>
        <v>81555.463078000001</v>
      </c>
      <c r="H47" s="261">
        <f t="shared" si="2"/>
        <v>1805.9879310344827</v>
      </c>
      <c r="I47" s="260">
        <f t="shared" si="3"/>
        <v>46.870955791954025</v>
      </c>
      <c r="J47" s="262">
        <f t="shared" si="4"/>
        <v>4.4200000000000003E-3</v>
      </c>
      <c r="K47" s="267">
        <v>1740</v>
      </c>
      <c r="L47" s="258">
        <f t="shared" si="10"/>
        <v>3142419</v>
      </c>
      <c r="M47" s="259">
        <f t="shared" si="11"/>
        <v>14207.44</v>
      </c>
      <c r="N47" s="259">
        <f t="shared" si="5"/>
        <v>15592.683078</v>
      </c>
      <c r="O47" s="259">
        <f t="shared" si="12"/>
        <v>52088.33</v>
      </c>
      <c r="P47" s="260">
        <f t="shared" si="24"/>
        <v>81888.453078000006</v>
      </c>
      <c r="Q47" s="261">
        <f t="shared" si="13"/>
        <v>1805.9879310344827</v>
      </c>
      <c r="R47" s="260">
        <f t="shared" si="14"/>
        <v>47.062329355172416</v>
      </c>
      <c r="S47" s="280">
        <f t="shared" si="7"/>
        <v>4.5199999999999997E-3</v>
      </c>
      <c r="T47" s="261"/>
      <c r="U47" s="260" t="s">
        <v>291</v>
      </c>
      <c r="V47" s="266">
        <v>1740</v>
      </c>
      <c r="W47" s="258">
        <v>396885</v>
      </c>
      <c r="X47" s="278">
        <v>26532.25</v>
      </c>
      <c r="Y47" s="260">
        <f t="shared" si="15"/>
        <v>26532.25</v>
      </c>
      <c r="Z47" s="311">
        <f t="shared" si="8"/>
        <v>228.09482758620689</v>
      </c>
      <c r="AA47" s="260">
        <f t="shared" si="9"/>
        <v>15.248419540229886</v>
      </c>
      <c r="AB47" s="312">
        <f t="shared" si="27"/>
        <v>6.68512289454124E-2</v>
      </c>
      <c r="AC47" s="267">
        <v>1740</v>
      </c>
      <c r="AD47" s="309">
        <f t="shared" ref="AD47:AD50" si="29">W47</f>
        <v>396885</v>
      </c>
      <c r="AE47" s="310">
        <f t="shared" ref="AE47:AE48" si="30">ROUND(X47*1.024,2)</f>
        <v>27169.02</v>
      </c>
      <c r="AF47" s="313">
        <f t="shared" si="18"/>
        <v>228.09482758620689</v>
      </c>
      <c r="AG47" s="260">
        <f t="shared" si="19"/>
        <v>15.614379310344829</v>
      </c>
      <c r="AH47" s="314">
        <f t="shared" si="20"/>
        <v>6.8459999999999993E-2</v>
      </c>
    </row>
    <row r="48" spans="1:34" s="265" customFormat="1" ht="18.75" customHeight="1" x14ac:dyDescent="0.25">
      <c r="A48" s="256" t="s">
        <v>186</v>
      </c>
      <c r="B48" s="266">
        <v>1671</v>
      </c>
      <c r="C48" s="258">
        <v>3849654</v>
      </c>
      <c r="D48" s="278">
        <v>14477.76</v>
      </c>
      <c r="E48" s="259">
        <f t="shared" si="0"/>
        <v>19101.983147999999</v>
      </c>
      <c r="F48" s="259">
        <v>47192.4</v>
      </c>
      <c r="G48" s="260">
        <f t="shared" si="1"/>
        <v>80772.143148000003</v>
      </c>
      <c r="H48" s="261">
        <f t="shared" si="2"/>
        <v>2303.8025134649911</v>
      </c>
      <c r="I48" s="260">
        <f t="shared" si="3"/>
        <v>48.33760810771993</v>
      </c>
      <c r="J48" s="262">
        <f t="shared" si="4"/>
        <v>3.7599999999999999E-3</v>
      </c>
      <c r="K48" s="267">
        <v>1671</v>
      </c>
      <c r="L48" s="258">
        <f t="shared" si="10"/>
        <v>3849654</v>
      </c>
      <c r="M48" s="259">
        <f t="shared" si="11"/>
        <v>14825.23</v>
      </c>
      <c r="N48" s="259">
        <f t="shared" si="5"/>
        <v>19101.983147999999</v>
      </c>
      <c r="O48" s="259">
        <f t="shared" si="12"/>
        <v>47192.4</v>
      </c>
      <c r="P48" s="260">
        <f t="shared" si="24"/>
        <v>81119.613148000004</v>
      </c>
      <c r="Q48" s="261">
        <f t="shared" si="13"/>
        <v>2303.8025134649911</v>
      </c>
      <c r="R48" s="260">
        <f t="shared" si="14"/>
        <v>48.545549460203475</v>
      </c>
      <c r="S48" s="280">
        <f t="shared" si="7"/>
        <v>3.8500000000000001E-3</v>
      </c>
      <c r="T48" s="261"/>
      <c r="U48" s="256" t="s">
        <v>186</v>
      </c>
      <c r="V48" s="266">
        <v>1671</v>
      </c>
      <c r="W48" s="258">
        <v>678266</v>
      </c>
      <c r="X48" s="278">
        <v>33102.85</v>
      </c>
      <c r="Y48" s="260">
        <f t="shared" si="15"/>
        <v>33102.85</v>
      </c>
      <c r="Z48" s="311">
        <f t="shared" si="8"/>
        <v>405.90424895272292</v>
      </c>
      <c r="AA48" s="260">
        <f t="shared" si="9"/>
        <v>19.810203470975463</v>
      </c>
      <c r="AB48" s="312">
        <f t="shared" si="27"/>
        <v>4.8805114807464918E-2</v>
      </c>
      <c r="AC48" s="267">
        <v>1671</v>
      </c>
      <c r="AD48" s="309">
        <f t="shared" si="29"/>
        <v>678266</v>
      </c>
      <c r="AE48" s="310">
        <f t="shared" si="30"/>
        <v>33897.32</v>
      </c>
      <c r="AF48" s="313">
        <f t="shared" si="18"/>
        <v>405.90424895272292</v>
      </c>
      <c r="AG48" s="260">
        <f t="shared" si="19"/>
        <v>20.285649311789349</v>
      </c>
      <c r="AH48" s="314">
        <f t="shared" si="20"/>
        <v>4.9979999999999997E-2</v>
      </c>
    </row>
    <row r="49" spans="1:34" s="265" customFormat="1" ht="18.75" customHeight="1" x14ac:dyDescent="0.25">
      <c r="A49" s="260" t="s">
        <v>187</v>
      </c>
      <c r="B49" s="266">
        <v>2672</v>
      </c>
      <c r="C49" s="281">
        <v>5029015</v>
      </c>
      <c r="D49" s="260">
        <v>18023.419999999998</v>
      </c>
      <c r="E49" s="259">
        <f t="shared" si="0"/>
        <v>24953.972429999998</v>
      </c>
      <c r="F49" s="260">
        <v>63060.84</v>
      </c>
      <c r="G49" s="260">
        <f t="shared" si="1"/>
        <v>106038.23242999999</v>
      </c>
      <c r="H49" s="261">
        <f t="shared" si="2"/>
        <v>1882.1163922155688</v>
      </c>
      <c r="I49" s="260">
        <f t="shared" si="3"/>
        <v>39.684967226796402</v>
      </c>
      <c r="J49" s="262">
        <f t="shared" si="4"/>
        <v>3.5799999999999998E-3</v>
      </c>
      <c r="K49" s="267">
        <v>2672</v>
      </c>
      <c r="L49" s="258">
        <v>5625662</v>
      </c>
      <c r="M49" s="259">
        <v>20502.62</v>
      </c>
      <c r="N49" s="259">
        <f t="shared" si="5"/>
        <v>27914.534843999998</v>
      </c>
      <c r="O49" s="259">
        <f t="shared" si="12"/>
        <v>63060.84</v>
      </c>
      <c r="P49" s="260">
        <f t="shared" si="24"/>
        <v>111477.994844</v>
      </c>
      <c r="Q49" s="261">
        <f t="shared" si="13"/>
        <v>2105.4124251497005</v>
      </c>
      <c r="R49" s="260">
        <f t="shared" si="14"/>
        <v>41.720806453592814</v>
      </c>
      <c r="S49" s="280">
        <f t="shared" si="7"/>
        <v>3.64E-3</v>
      </c>
      <c r="T49" s="261"/>
      <c r="U49" s="256" t="s">
        <v>187</v>
      </c>
      <c r="V49" s="266">
        <v>2672</v>
      </c>
      <c r="W49" s="258">
        <v>351699</v>
      </c>
      <c r="X49" s="278">
        <v>23237.95</v>
      </c>
      <c r="Y49" s="260">
        <f t="shared" si="15"/>
        <v>23237.95</v>
      </c>
      <c r="Z49" s="311">
        <f t="shared" si="8"/>
        <v>131.62387724550899</v>
      </c>
      <c r="AA49" s="260">
        <f t="shared" si="9"/>
        <v>8.6968375748502993</v>
      </c>
      <c r="AB49" s="312">
        <f t="shared" si="27"/>
        <v>6.6073403677576567E-2</v>
      </c>
      <c r="AC49" s="267">
        <v>2672</v>
      </c>
      <c r="AD49" s="309">
        <v>451498</v>
      </c>
      <c r="AE49" s="310">
        <v>18203.95</v>
      </c>
      <c r="AF49" s="313">
        <f t="shared" si="18"/>
        <v>168.97380239520959</v>
      </c>
      <c r="AG49" s="260">
        <f t="shared" si="19"/>
        <v>6.8128555389221557</v>
      </c>
      <c r="AH49" s="314">
        <f t="shared" si="20"/>
        <v>4.0320000000000002E-2</v>
      </c>
    </row>
    <row r="50" spans="1:34" s="265" customFormat="1" ht="18.75" customHeight="1" x14ac:dyDescent="0.25">
      <c r="A50" s="256" t="s">
        <v>188</v>
      </c>
      <c r="B50" s="266">
        <v>1020</v>
      </c>
      <c r="C50" s="258">
        <v>2005112</v>
      </c>
      <c r="D50" s="278">
        <v>8758.39</v>
      </c>
      <c r="E50" s="259">
        <f t="shared" si="0"/>
        <v>9949.3657440000006</v>
      </c>
      <c r="F50" s="259">
        <v>29454.560000000001</v>
      </c>
      <c r="G50" s="260">
        <f t="shared" si="1"/>
        <v>48162.315744000007</v>
      </c>
      <c r="H50" s="261">
        <f t="shared" si="2"/>
        <v>1965.7960784313725</v>
      </c>
      <c r="I50" s="260">
        <f t="shared" si="3"/>
        <v>47.217956611764713</v>
      </c>
      <c r="J50" s="262">
        <f t="shared" si="4"/>
        <v>4.3699999999999998E-3</v>
      </c>
      <c r="K50" s="267">
        <v>1020</v>
      </c>
      <c r="L50" s="258">
        <f t="shared" si="10"/>
        <v>2005112</v>
      </c>
      <c r="M50" s="259">
        <f t="shared" si="11"/>
        <v>8968.59</v>
      </c>
      <c r="N50" s="259">
        <f t="shared" si="5"/>
        <v>9949.3657440000006</v>
      </c>
      <c r="O50" s="259">
        <f t="shared" si="12"/>
        <v>29454.560000000001</v>
      </c>
      <c r="P50" s="260">
        <f t="shared" si="24"/>
        <v>48372.515744000004</v>
      </c>
      <c r="Q50" s="261">
        <f t="shared" si="13"/>
        <v>1965.7960784313725</v>
      </c>
      <c r="R50" s="260">
        <f t="shared" si="14"/>
        <v>47.424035043137259</v>
      </c>
      <c r="S50" s="280">
        <f t="shared" si="7"/>
        <v>4.47E-3</v>
      </c>
      <c r="T50" s="261"/>
      <c r="U50" s="256" t="s">
        <v>188</v>
      </c>
      <c r="V50" s="266">
        <v>1020</v>
      </c>
      <c r="W50" s="258">
        <v>391921</v>
      </c>
      <c r="X50" s="278">
        <v>2083.37</v>
      </c>
      <c r="Y50" s="260">
        <v>20849.75</v>
      </c>
      <c r="Z50" s="311">
        <f t="shared" si="8"/>
        <v>384.23627450980393</v>
      </c>
      <c r="AA50" s="260">
        <f t="shared" si="9"/>
        <v>20.44093137254902</v>
      </c>
      <c r="AB50" s="312">
        <f t="shared" si="27"/>
        <v>5.3157906823058723E-3</v>
      </c>
      <c r="AC50" s="267">
        <v>1020</v>
      </c>
      <c r="AD50" s="309">
        <f t="shared" si="29"/>
        <v>391921</v>
      </c>
      <c r="AE50" s="310">
        <f>ROUND(Y50*1.024,2)</f>
        <v>21350.14</v>
      </c>
      <c r="AF50" s="313">
        <f t="shared" si="18"/>
        <v>384.23627450980393</v>
      </c>
      <c r="AG50" s="260">
        <f t="shared" si="19"/>
        <v>20.931509803921568</v>
      </c>
      <c r="AH50" s="314">
        <f t="shared" si="20"/>
        <v>5.4480000000000001E-2</v>
      </c>
    </row>
    <row r="51" spans="1:34" ht="18.75" customHeight="1" x14ac:dyDescent="0.2">
      <c r="A51" s="60" t="s">
        <v>171</v>
      </c>
      <c r="B51" s="185">
        <v>2980</v>
      </c>
      <c r="C51" s="73">
        <v>6969629</v>
      </c>
      <c r="D51" s="74">
        <v>34932.300000000003</v>
      </c>
      <c r="E51" s="64">
        <f t="shared" si="0"/>
        <v>34583.299097999996</v>
      </c>
      <c r="F51" s="65">
        <v>117042.33</v>
      </c>
      <c r="G51" s="106">
        <f t="shared" si="1"/>
        <v>186557.92909799999</v>
      </c>
      <c r="H51" s="206">
        <f t="shared" si="2"/>
        <v>2338.8016778523488</v>
      </c>
      <c r="I51" s="108">
        <f t="shared" si="3"/>
        <v>62.603331912080534</v>
      </c>
      <c r="J51" s="242">
        <f t="shared" si="4"/>
        <v>5.0099999999999997E-3</v>
      </c>
      <c r="K51" s="244">
        <v>4377</v>
      </c>
      <c r="L51" s="73">
        <f t="shared" si="10"/>
        <v>6969629</v>
      </c>
      <c r="M51" s="64">
        <f t="shared" si="11"/>
        <v>35770.68</v>
      </c>
      <c r="N51" s="64">
        <f t="shared" si="5"/>
        <v>34583.299097999996</v>
      </c>
      <c r="O51" s="65">
        <v>117042.33</v>
      </c>
      <c r="P51" s="106">
        <f t="shared" si="24"/>
        <v>187396.309098</v>
      </c>
      <c r="Q51" s="206">
        <f t="shared" si="13"/>
        <v>1592.3301347955221</v>
      </c>
      <c r="R51" s="108">
        <f t="shared" si="14"/>
        <v>42.813870024674436</v>
      </c>
      <c r="S51" s="248">
        <f t="shared" si="7"/>
        <v>5.13E-3</v>
      </c>
      <c r="T51" s="279"/>
      <c r="U51" s="44" t="s">
        <v>171</v>
      </c>
      <c r="V51" s="321">
        <v>2980</v>
      </c>
      <c r="W51" s="73">
        <v>678596</v>
      </c>
      <c r="X51" s="74">
        <v>36657.47</v>
      </c>
      <c r="Y51" s="106">
        <f>SUM(X51:X51)</f>
        <v>36657.47</v>
      </c>
      <c r="Z51" s="322">
        <f>W51/V51</f>
        <v>227.71677852348992</v>
      </c>
      <c r="AA51" s="158">
        <f>Y51/V51</f>
        <v>12.301164429530202</v>
      </c>
      <c r="AB51" s="323">
        <f t="shared" si="27"/>
        <v>5.4019578659467493E-2</v>
      </c>
      <c r="AC51" s="324">
        <v>4377</v>
      </c>
      <c r="AD51" s="73">
        <v>959266</v>
      </c>
      <c r="AE51" s="74">
        <v>47205.49</v>
      </c>
      <c r="AF51" s="325">
        <f t="shared" si="18"/>
        <v>219.16061229152388</v>
      </c>
      <c r="AG51" s="158">
        <f t="shared" si="19"/>
        <v>10.784896047521134</v>
      </c>
      <c r="AH51" s="326">
        <f t="shared" si="20"/>
        <v>4.9209999999999997E-2</v>
      </c>
    </row>
    <row r="52" spans="1:34" s="265" customFormat="1" ht="18.75" customHeight="1" x14ac:dyDescent="0.25">
      <c r="A52" s="256" t="s">
        <v>172</v>
      </c>
      <c r="B52" s="266">
        <v>2167</v>
      </c>
      <c r="C52" s="258">
        <v>5288774</v>
      </c>
      <c r="D52" s="278">
        <v>21498.29</v>
      </c>
      <c r="E52" s="259">
        <f t="shared" si="0"/>
        <v>26242.896588</v>
      </c>
      <c r="F52" s="259">
        <v>62506.23</v>
      </c>
      <c r="G52" s="260">
        <f t="shared" si="1"/>
        <v>110247.41658799999</v>
      </c>
      <c r="H52" s="261">
        <f t="shared" si="2"/>
        <v>2440.5971389017072</v>
      </c>
      <c r="I52" s="260">
        <f t="shared" si="3"/>
        <v>50.875596025842178</v>
      </c>
      <c r="J52" s="262">
        <f t="shared" si="4"/>
        <v>4.0600000000000002E-3</v>
      </c>
      <c r="K52" s="267">
        <v>2167</v>
      </c>
      <c r="L52" s="258">
        <f t="shared" si="10"/>
        <v>5288774</v>
      </c>
      <c r="M52" s="259">
        <f t="shared" si="11"/>
        <v>22014.25</v>
      </c>
      <c r="N52" s="259">
        <f t="shared" si="5"/>
        <v>26242.896588</v>
      </c>
      <c r="O52" s="259">
        <f t="shared" si="12"/>
        <v>62506.23</v>
      </c>
      <c r="P52" s="260">
        <f t="shared" si="24"/>
        <v>110763.37658800001</v>
      </c>
      <c r="Q52" s="261">
        <f t="shared" si="13"/>
        <v>2440.5971389017072</v>
      </c>
      <c r="R52" s="260">
        <f t="shared" si="14"/>
        <v>51.113694779880028</v>
      </c>
      <c r="S52" s="280">
        <f t="shared" si="7"/>
        <v>4.1599999999999996E-3</v>
      </c>
      <c r="T52" s="261"/>
      <c r="U52" s="256" t="s">
        <v>172</v>
      </c>
      <c r="V52" s="266">
        <v>2167</v>
      </c>
      <c r="W52" s="258">
        <v>497493</v>
      </c>
      <c r="X52" s="278">
        <v>25042.880000000001</v>
      </c>
      <c r="Y52" s="260">
        <f t="shared" si="15"/>
        <v>25042.880000000001</v>
      </c>
      <c r="Z52" s="311">
        <f t="shared" si="8"/>
        <v>229.57683433317951</v>
      </c>
      <c r="AA52" s="260">
        <f t="shared" si="9"/>
        <v>11.556474388555607</v>
      </c>
      <c r="AB52" s="312">
        <f t="shared" si="27"/>
        <v>5.0338155511735844E-2</v>
      </c>
      <c r="AC52" s="267">
        <v>2167</v>
      </c>
      <c r="AD52" s="309">
        <f t="shared" ref="AD52:AD53" si="31">W52</f>
        <v>497493</v>
      </c>
      <c r="AE52" s="310">
        <f t="shared" ref="AE52:AE53" si="32">ROUND(X52*1.024,2)</f>
        <v>25643.91</v>
      </c>
      <c r="AF52" s="313">
        <f t="shared" si="18"/>
        <v>229.57683433317951</v>
      </c>
      <c r="AG52" s="260">
        <f t="shared" si="19"/>
        <v>11.833830179972312</v>
      </c>
      <c r="AH52" s="314">
        <f t="shared" si="20"/>
        <v>5.1549999999999999E-2</v>
      </c>
    </row>
    <row r="53" spans="1:34" s="265" customFormat="1" ht="18.75" customHeight="1" x14ac:dyDescent="0.25">
      <c r="A53" s="256" t="s">
        <v>173</v>
      </c>
      <c r="B53" s="266">
        <v>1647</v>
      </c>
      <c r="C53" s="258">
        <v>3181711</v>
      </c>
      <c r="D53" s="278">
        <v>10371.4</v>
      </c>
      <c r="E53" s="259">
        <f t="shared" si="0"/>
        <v>15787.649981999999</v>
      </c>
      <c r="F53" s="259">
        <v>33809.46</v>
      </c>
      <c r="G53" s="260">
        <f t="shared" si="1"/>
        <v>59968.509981999996</v>
      </c>
      <c r="H53" s="261">
        <f t="shared" si="2"/>
        <v>1931.8221007893139</v>
      </c>
      <c r="I53" s="260">
        <f t="shared" si="3"/>
        <v>36.410752873102609</v>
      </c>
      <c r="J53" s="262">
        <f t="shared" si="4"/>
        <v>3.2599999999999999E-3</v>
      </c>
      <c r="K53" s="267">
        <v>1647</v>
      </c>
      <c r="L53" s="258">
        <f t="shared" si="10"/>
        <v>3181711</v>
      </c>
      <c r="M53" s="259">
        <f>ROUND(D53*1.024,2)</f>
        <v>10620.31</v>
      </c>
      <c r="N53" s="259">
        <f t="shared" si="5"/>
        <v>15787.649981999999</v>
      </c>
      <c r="O53" s="259">
        <f t="shared" si="12"/>
        <v>33809.46</v>
      </c>
      <c r="P53" s="260">
        <f t="shared" si="24"/>
        <v>60217.419981999999</v>
      </c>
      <c r="Q53" s="261">
        <f t="shared" si="13"/>
        <v>1931.8221007893139</v>
      </c>
      <c r="R53" s="260">
        <f t="shared" si="14"/>
        <v>36.56188219914997</v>
      </c>
      <c r="S53" s="280">
        <f t="shared" si="7"/>
        <v>3.3400000000000001E-3</v>
      </c>
      <c r="T53" s="261"/>
      <c r="U53" s="256" t="s">
        <v>173</v>
      </c>
      <c r="V53" s="266">
        <v>1647</v>
      </c>
      <c r="W53" s="258">
        <v>172043</v>
      </c>
      <c r="X53" s="278">
        <v>10128.08</v>
      </c>
      <c r="Y53" s="260">
        <f t="shared" si="15"/>
        <v>10128.08</v>
      </c>
      <c r="Z53" s="311">
        <f t="shared" si="8"/>
        <v>104.45840922890103</v>
      </c>
      <c r="AA53" s="260">
        <f t="shared" si="9"/>
        <v>6.1494110503946571</v>
      </c>
      <c r="AB53" s="312">
        <f t="shared" si="27"/>
        <v>5.8869468679341792E-2</v>
      </c>
      <c r="AC53" s="267">
        <v>1647</v>
      </c>
      <c r="AD53" s="309">
        <f t="shared" si="31"/>
        <v>172043</v>
      </c>
      <c r="AE53" s="310">
        <f t="shared" si="32"/>
        <v>10371.15</v>
      </c>
      <c r="AF53" s="313">
        <f t="shared" si="18"/>
        <v>104.45840922890103</v>
      </c>
      <c r="AG53" s="260">
        <f t="shared" si="19"/>
        <v>6.2969945355191257</v>
      </c>
      <c r="AH53" s="314">
        <f t="shared" si="20"/>
        <v>6.028E-2</v>
      </c>
    </row>
    <row r="54" spans="1:34" s="265" customFormat="1" ht="18.75" customHeight="1" x14ac:dyDescent="0.25">
      <c r="A54" s="256" t="s">
        <v>120</v>
      </c>
      <c r="B54" s="266">
        <v>1528</v>
      </c>
      <c r="C54" s="258">
        <v>3166444</v>
      </c>
      <c r="D54" s="278">
        <v>12571.36</v>
      </c>
      <c r="E54" s="259">
        <f t="shared" si="0"/>
        <v>15711.895128</v>
      </c>
      <c r="F54" s="259">
        <v>48447.31</v>
      </c>
      <c r="G54" s="260">
        <f t="shared" si="1"/>
        <v>76730.565128000002</v>
      </c>
      <c r="H54" s="261">
        <f t="shared" si="2"/>
        <v>2072.280104712042</v>
      </c>
      <c r="I54" s="260">
        <f t="shared" si="3"/>
        <v>50.216338434554977</v>
      </c>
      <c r="J54" s="262">
        <f t="shared" si="4"/>
        <v>3.9699999999999996E-3</v>
      </c>
      <c r="K54" s="267">
        <v>1528</v>
      </c>
      <c r="L54" s="258">
        <v>3436623</v>
      </c>
      <c r="M54" s="259">
        <v>13843.65</v>
      </c>
      <c r="N54" s="259">
        <f t="shared" si="5"/>
        <v>17052.523325999999</v>
      </c>
      <c r="O54" s="259">
        <f t="shared" si="12"/>
        <v>48447.31</v>
      </c>
      <c r="P54" s="260">
        <f t="shared" si="24"/>
        <v>79343.483325999987</v>
      </c>
      <c r="Q54" s="261">
        <f t="shared" si="13"/>
        <v>2249.0988219895289</v>
      </c>
      <c r="R54" s="260">
        <f t="shared" si="14"/>
        <v>51.926363433246067</v>
      </c>
      <c r="S54" s="280">
        <f t="shared" si="7"/>
        <v>4.0299999999999997E-3</v>
      </c>
      <c r="T54" s="261"/>
      <c r="U54" s="256" t="s">
        <v>120</v>
      </c>
      <c r="V54" s="266">
        <v>1528</v>
      </c>
      <c r="W54" s="294">
        <v>286643</v>
      </c>
      <c r="X54" s="278">
        <v>15825.33</v>
      </c>
      <c r="Y54" s="260">
        <f t="shared" si="15"/>
        <v>15825.33</v>
      </c>
      <c r="Z54" s="311">
        <f t="shared" si="8"/>
        <v>187.59358638743456</v>
      </c>
      <c r="AA54" s="260">
        <f t="shared" si="9"/>
        <v>10.356891361256544</v>
      </c>
      <c r="AB54" s="312">
        <f t="shared" si="27"/>
        <v>5.5209197503514822E-2</v>
      </c>
      <c r="AC54" s="267">
        <v>1528</v>
      </c>
      <c r="AD54" s="309">
        <v>329144</v>
      </c>
      <c r="AE54" s="310">
        <v>18146.169999999998</v>
      </c>
      <c r="AF54" s="313">
        <f t="shared" si="18"/>
        <v>215.40837696335078</v>
      </c>
      <c r="AG54" s="260">
        <f t="shared" si="19"/>
        <v>11.875765706806282</v>
      </c>
      <c r="AH54" s="314">
        <f t="shared" si="20"/>
        <v>5.5129999999999998E-2</v>
      </c>
    </row>
    <row r="55" spans="1:34" ht="18.75" customHeight="1" x14ac:dyDescent="0.2">
      <c r="A55" s="44" t="s">
        <v>45</v>
      </c>
      <c r="B55" s="185">
        <v>445</v>
      </c>
      <c r="C55" s="73">
        <v>650164</v>
      </c>
      <c r="D55" s="74">
        <v>2613.67</v>
      </c>
      <c r="E55" s="64">
        <f t="shared" si="0"/>
        <v>3226.1137680000002</v>
      </c>
      <c r="F55" s="65">
        <v>15490.59</v>
      </c>
      <c r="G55" s="106">
        <f t="shared" si="1"/>
        <v>21330.373768000001</v>
      </c>
      <c r="H55" s="206">
        <f t="shared" si="2"/>
        <v>1461.0426966292134</v>
      </c>
      <c r="I55" s="108">
        <f t="shared" si="3"/>
        <v>47.933424197752814</v>
      </c>
      <c r="J55" s="242">
        <f t="shared" si="4"/>
        <v>4.0200000000000001E-3</v>
      </c>
      <c r="K55" s="244">
        <v>0</v>
      </c>
      <c r="L55" s="73">
        <f t="shared" si="10"/>
        <v>650164</v>
      </c>
      <c r="M55" s="64">
        <f t="shared" si="11"/>
        <v>2676.4</v>
      </c>
      <c r="N55" s="64">
        <f t="shared" si="5"/>
        <v>3226.1137680000002</v>
      </c>
      <c r="O55" s="65">
        <v>0</v>
      </c>
      <c r="P55" s="106">
        <v>0</v>
      </c>
      <c r="Q55" s="206">
        <v>0</v>
      </c>
      <c r="R55" s="108" t="e">
        <f t="shared" si="14"/>
        <v>#DIV/0!</v>
      </c>
      <c r="S55" s="248">
        <f t="shared" si="7"/>
        <v>4.1200000000000004E-3</v>
      </c>
      <c r="T55" s="279"/>
      <c r="U55" s="44" t="s">
        <v>45</v>
      </c>
      <c r="V55" s="321">
        <v>445</v>
      </c>
      <c r="W55" s="73">
        <v>58912</v>
      </c>
      <c r="X55" s="74">
        <v>3031.62</v>
      </c>
      <c r="Y55" s="106">
        <f t="shared" si="15"/>
        <v>3031.62</v>
      </c>
      <c r="Z55" s="322">
        <f t="shared" si="8"/>
        <v>132.38651685393259</v>
      </c>
      <c r="AA55" s="158">
        <f t="shared" si="9"/>
        <v>6.8126292134831461</v>
      </c>
      <c r="AB55" s="323">
        <f t="shared" si="27"/>
        <v>5.1460143943508958E-2</v>
      </c>
      <c r="AC55" s="324">
        <v>0</v>
      </c>
      <c r="AD55" s="73">
        <v>0</v>
      </c>
      <c r="AE55" s="74">
        <v>0</v>
      </c>
      <c r="AF55" s="325" t="e">
        <f t="shared" si="18"/>
        <v>#DIV/0!</v>
      </c>
      <c r="AG55" s="158" t="e">
        <f t="shared" si="19"/>
        <v>#DIV/0!</v>
      </c>
      <c r="AH55" s="326" t="e">
        <f t="shared" si="20"/>
        <v>#DIV/0!</v>
      </c>
    </row>
    <row r="56" spans="1:34" ht="18.75" customHeight="1" x14ac:dyDescent="0.2">
      <c r="A56" s="44" t="s">
        <v>314</v>
      </c>
      <c r="B56" s="185">
        <v>130</v>
      </c>
      <c r="C56" s="73">
        <v>178806</v>
      </c>
      <c r="D56" s="74">
        <v>704.5</v>
      </c>
      <c r="E56" s="64">
        <f t="shared" si="0"/>
        <v>887.23537199999987</v>
      </c>
      <c r="F56" s="65">
        <v>3299.25</v>
      </c>
      <c r="G56" s="106">
        <f t="shared" si="1"/>
        <v>4890.9853720000001</v>
      </c>
      <c r="H56" s="206">
        <f t="shared" si="2"/>
        <v>1375.4307692307693</v>
      </c>
      <c r="I56" s="108">
        <f t="shared" si="3"/>
        <v>37.622964400000001</v>
      </c>
      <c r="J56" s="242">
        <f t="shared" si="4"/>
        <v>3.9399999999999999E-3</v>
      </c>
      <c r="K56" s="244">
        <v>0</v>
      </c>
      <c r="L56" s="73">
        <f t="shared" si="10"/>
        <v>178806</v>
      </c>
      <c r="M56" s="64">
        <f t="shared" si="11"/>
        <v>721.41</v>
      </c>
      <c r="N56" s="64">
        <f>L55*24.81/5000</f>
        <v>3226.1137680000002</v>
      </c>
      <c r="O56" s="65">
        <v>0</v>
      </c>
      <c r="P56" s="106">
        <v>0</v>
      </c>
      <c r="Q56" s="206">
        <v>0</v>
      </c>
      <c r="R56" s="108" t="e">
        <f t="shared" si="14"/>
        <v>#DIV/0!</v>
      </c>
      <c r="S56" s="248">
        <f t="shared" si="7"/>
        <v>4.0299999999999997E-3</v>
      </c>
      <c r="T56" s="279"/>
      <c r="U56" s="44" t="s">
        <v>266</v>
      </c>
      <c r="V56" s="321">
        <v>130</v>
      </c>
      <c r="W56" s="73">
        <v>29950</v>
      </c>
      <c r="X56" s="74">
        <v>1336.37</v>
      </c>
      <c r="Y56" s="106">
        <f t="shared" ref="Y56:Y58" si="33">SUM(X56:X56)</f>
        <v>1336.37</v>
      </c>
      <c r="Z56" s="322">
        <f t="shared" si="8"/>
        <v>230.38461538461539</v>
      </c>
      <c r="AA56" s="158">
        <f t="shared" si="9"/>
        <v>10.279769230769229</v>
      </c>
      <c r="AB56" s="323">
        <f t="shared" si="27"/>
        <v>4.4620033388981635E-2</v>
      </c>
      <c r="AC56" s="324">
        <v>0</v>
      </c>
      <c r="AD56" s="73">
        <v>0</v>
      </c>
      <c r="AE56" s="74">
        <v>0</v>
      </c>
      <c r="AF56" s="325" t="e">
        <f t="shared" si="18"/>
        <v>#DIV/0!</v>
      </c>
      <c r="AG56" s="158" t="e">
        <f t="shared" si="19"/>
        <v>#DIV/0!</v>
      </c>
      <c r="AH56" s="326" t="e">
        <f t="shared" si="20"/>
        <v>#DIV/0!</v>
      </c>
    </row>
    <row r="57" spans="1:34" s="265" customFormat="1" ht="18.75" customHeight="1" x14ac:dyDescent="0.25">
      <c r="A57" s="256" t="s">
        <v>250</v>
      </c>
      <c r="B57" s="266">
        <v>211</v>
      </c>
      <c r="C57" s="258">
        <v>22221</v>
      </c>
      <c r="D57" s="278">
        <v>86.66</v>
      </c>
      <c r="E57" s="259">
        <f t="shared" ref="E57:E58" si="34">C57*24.81/5000</f>
        <v>110.26060200000001</v>
      </c>
      <c r="F57" s="259">
        <v>1108.18</v>
      </c>
      <c r="G57" s="260">
        <f t="shared" ref="G57:G58" si="35">SUM(D57:F57)</f>
        <v>1305.100602</v>
      </c>
      <c r="H57" s="261">
        <f t="shared" ref="H57:H58" si="36">C57/B57</f>
        <v>105.31279620853081</v>
      </c>
      <c r="I57" s="260">
        <f t="shared" ref="I57:I58" si="37">G57/B57</f>
        <v>6.1853109099526069</v>
      </c>
      <c r="J57" s="262">
        <f t="shared" ref="J57:J58" si="38">ROUND(D57/C57,5)</f>
        <v>3.8999999999999998E-3</v>
      </c>
      <c r="K57" s="267">
        <v>211</v>
      </c>
      <c r="L57" s="258">
        <f t="shared" si="10"/>
        <v>22221</v>
      </c>
      <c r="M57" s="259">
        <v>88.66</v>
      </c>
      <c r="N57" s="259">
        <f t="shared" ref="N57:N58" si="39">L57*24.81/5000</f>
        <v>110.26060200000001</v>
      </c>
      <c r="O57" s="259">
        <f t="shared" si="12"/>
        <v>1108.18</v>
      </c>
      <c r="P57" s="260">
        <f t="shared" ref="P57:P58" si="40">SUM(M57:O57)</f>
        <v>1307.100602</v>
      </c>
      <c r="Q57" s="261">
        <f t="shared" si="13"/>
        <v>105.31279620853081</v>
      </c>
      <c r="R57" s="260">
        <f t="shared" si="14"/>
        <v>6.1947895829383883</v>
      </c>
      <c r="S57" s="280">
        <f t="shared" ref="S57:S83" si="41">ROUND(M57/L57,5)</f>
        <v>3.9899999999999996E-3</v>
      </c>
      <c r="T57" s="261"/>
      <c r="U57" s="44" t="s">
        <v>250</v>
      </c>
      <c r="V57" s="321">
        <v>211</v>
      </c>
      <c r="W57" s="73">
        <v>0</v>
      </c>
      <c r="X57" s="74">
        <v>0</v>
      </c>
      <c r="Y57" s="106">
        <f t="shared" si="33"/>
        <v>0</v>
      </c>
      <c r="Z57" s="322">
        <f t="shared" si="8"/>
        <v>0</v>
      </c>
      <c r="AA57" s="158">
        <f t="shared" si="9"/>
        <v>0</v>
      </c>
      <c r="AB57" s="323" t="e">
        <f t="shared" si="27"/>
        <v>#DIV/0!</v>
      </c>
      <c r="AC57" s="324">
        <v>211</v>
      </c>
      <c r="AD57" s="73">
        <v>0</v>
      </c>
      <c r="AE57" s="74">
        <v>0</v>
      </c>
      <c r="AF57" s="325">
        <f t="shared" si="18"/>
        <v>0</v>
      </c>
      <c r="AG57" s="158">
        <f t="shared" si="19"/>
        <v>0</v>
      </c>
      <c r="AH57" s="326" t="e">
        <f t="shared" si="20"/>
        <v>#DIV/0!</v>
      </c>
    </row>
    <row r="58" spans="1:34" s="265" customFormat="1" ht="18.75" customHeight="1" x14ac:dyDescent="0.25">
      <c r="A58" s="256" t="s">
        <v>289</v>
      </c>
      <c r="B58" s="257">
        <v>140</v>
      </c>
      <c r="C58" s="258">
        <v>266508</v>
      </c>
      <c r="D58" s="278">
        <v>1123.3399999999999</v>
      </c>
      <c r="E58" s="259">
        <f t="shared" si="34"/>
        <v>1322.4126959999999</v>
      </c>
      <c r="F58" s="259">
        <v>5225.4399999999996</v>
      </c>
      <c r="G58" s="260">
        <f t="shared" si="35"/>
        <v>7671.1926959999992</v>
      </c>
      <c r="H58" s="261">
        <f t="shared" si="36"/>
        <v>1903.6285714285714</v>
      </c>
      <c r="I58" s="260">
        <f t="shared" si="37"/>
        <v>54.794233542857135</v>
      </c>
      <c r="J58" s="262">
        <f t="shared" si="38"/>
        <v>4.2199999999999998E-3</v>
      </c>
      <c r="K58" s="263">
        <v>140</v>
      </c>
      <c r="L58" s="258">
        <f t="shared" si="10"/>
        <v>266508</v>
      </c>
      <c r="M58" s="259">
        <f t="shared" si="11"/>
        <v>1150.3</v>
      </c>
      <c r="N58" s="259">
        <f t="shared" si="39"/>
        <v>1322.4126959999999</v>
      </c>
      <c r="O58" s="259">
        <f t="shared" si="12"/>
        <v>5225.4399999999996</v>
      </c>
      <c r="P58" s="260">
        <f t="shared" si="40"/>
        <v>7698.1526959999992</v>
      </c>
      <c r="Q58" s="261">
        <f t="shared" si="13"/>
        <v>1903.6285714285714</v>
      </c>
      <c r="R58" s="260">
        <f t="shared" si="14"/>
        <v>54.986804971428569</v>
      </c>
      <c r="S58" s="280">
        <f t="shared" si="41"/>
        <v>4.3200000000000001E-3</v>
      </c>
      <c r="T58" s="261"/>
      <c r="U58" s="256" t="s">
        <v>329</v>
      </c>
      <c r="V58" s="257">
        <v>140</v>
      </c>
      <c r="W58" s="258">
        <v>62922</v>
      </c>
      <c r="X58" s="278">
        <v>2518.77</v>
      </c>
      <c r="Y58" s="260">
        <f t="shared" si="33"/>
        <v>2518.77</v>
      </c>
      <c r="Z58" s="311">
        <f t="shared" si="8"/>
        <v>449.44285714285712</v>
      </c>
      <c r="AA58" s="260">
        <f t="shared" si="9"/>
        <v>17.991214285714285</v>
      </c>
      <c r="AB58" s="312">
        <f t="shared" si="27"/>
        <v>4.0030037188900545E-2</v>
      </c>
      <c r="AC58" s="263">
        <v>140</v>
      </c>
      <c r="AD58" s="309">
        <f>W58</f>
        <v>62922</v>
      </c>
      <c r="AE58" s="310">
        <f>ROUND(X58*1.024,2)</f>
        <v>2579.2199999999998</v>
      </c>
      <c r="AF58" s="313">
        <f t="shared" si="18"/>
        <v>449.44285714285712</v>
      </c>
      <c r="AG58" s="260">
        <f t="shared" si="19"/>
        <v>18.422999999999998</v>
      </c>
      <c r="AH58" s="314">
        <f t="shared" si="20"/>
        <v>4.0989999999999999E-2</v>
      </c>
    </row>
    <row r="59" spans="1:34" s="212" customFormat="1" ht="12" customHeight="1" x14ac:dyDescent="0.2">
      <c r="A59" s="207"/>
      <c r="B59" s="282"/>
      <c r="C59" s="225"/>
      <c r="D59" s="283"/>
      <c r="E59" s="283"/>
      <c r="J59" s="284"/>
      <c r="K59" s="285"/>
      <c r="L59" s="225"/>
      <c r="M59" s="283"/>
      <c r="N59" s="283"/>
      <c r="S59" s="222"/>
      <c r="T59" s="279"/>
      <c r="U59" s="232"/>
      <c r="V59" s="330"/>
      <c r="W59" s="225"/>
      <c r="X59" s="283"/>
      <c r="Y59" s="106"/>
      <c r="Z59" s="322"/>
      <c r="AA59" s="158"/>
      <c r="AB59" s="323" t="e">
        <f t="shared" si="27"/>
        <v>#DIV/0!</v>
      </c>
      <c r="AC59" s="331"/>
      <c r="AD59" s="225"/>
      <c r="AE59" s="283"/>
      <c r="AF59" s="325"/>
      <c r="AG59" s="158"/>
      <c r="AH59" s="326" t="e">
        <f t="shared" si="20"/>
        <v>#DIV/0!</v>
      </c>
    </row>
    <row r="60" spans="1:34" s="212" customFormat="1" ht="18.75" customHeight="1" x14ac:dyDescent="0.2">
      <c r="A60" s="13" t="s">
        <v>307</v>
      </c>
      <c r="B60" s="286">
        <f t="shared" ref="B60:G60" si="42">SUM(B2:B58)</f>
        <v>85203</v>
      </c>
      <c r="C60" s="287">
        <f t="shared" si="42"/>
        <v>200260088</v>
      </c>
      <c r="D60" s="213">
        <f t="shared" si="42"/>
        <v>799924.08000000007</v>
      </c>
      <c r="E60" s="213">
        <f t="shared" si="42"/>
        <v>993057.38403199974</v>
      </c>
      <c r="F60" s="213">
        <f t="shared" si="42"/>
        <v>2233308.52</v>
      </c>
      <c r="G60" s="213">
        <f t="shared" si="42"/>
        <v>4026289.9840319999</v>
      </c>
      <c r="H60" s="288">
        <f>C60/B60</f>
        <v>2350.3877562996609</v>
      </c>
      <c r="I60" s="289">
        <f>G60/B60</f>
        <v>47.25526077757825</v>
      </c>
      <c r="J60" s="242">
        <f>ROUND(D60/C60,5)</f>
        <v>3.9899999999999996E-3</v>
      </c>
      <c r="K60" s="290">
        <f t="shared" ref="K60:P60" si="43">SUM(K2:K58)</f>
        <v>89442</v>
      </c>
      <c r="L60" s="287">
        <f t="shared" si="43"/>
        <v>200943866</v>
      </c>
      <c r="M60" s="213">
        <f t="shared" si="43"/>
        <v>821263.55</v>
      </c>
      <c r="N60" s="213">
        <f t="shared" si="43"/>
        <v>999422.34148799977</v>
      </c>
      <c r="O60" s="213">
        <f t="shared" si="43"/>
        <v>2308800.73</v>
      </c>
      <c r="P60" s="213">
        <f t="shared" si="43"/>
        <v>4119637.1879520002</v>
      </c>
      <c r="Q60" s="206">
        <f>L60/K60</f>
        <v>2246.638782674806</v>
      </c>
      <c r="R60" s="108">
        <f>P60/K60</f>
        <v>46.059314281344335</v>
      </c>
      <c r="S60" s="222">
        <f t="shared" si="41"/>
        <v>4.0899999999999999E-3</v>
      </c>
      <c r="T60" s="279"/>
      <c r="U60" s="13" t="s">
        <v>307</v>
      </c>
      <c r="V60" s="332">
        <f>SUM(V2:V58)</f>
        <v>85203</v>
      </c>
      <c r="W60" s="332">
        <f>SUM(W2:W58)</f>
        <v>14162685</v>
      </c>
      <c r="X60" s="333">
        <f>SUM(X2:X58)</f>
        <v>726269.20999999985</v>
      </c>
      <c r="Y60" s="64">
        <f>SUM(Y2:Y58)</f>
        <v>749131.52999999991</v>
      </c>
      <c r="Z60" s="322">
        <f>W60/V60</f>
        <v>166.22284426604696</v>
      </c>
      <c r="AA60" s="158">
        <f>Y60/V60</f>
        <v>8.7923140030280607</v>
      </c>
      <c r="AB60" s="323">
        <f t="shared" si="27"/>
        <v>5.1280474712245581E-2</v>
      </c>
      <c r="AC60" s="334">
        <f>SUM(AC2:AC58)</f>
        <v>89442</v>
      </c>
      <c r="AD60" s="332">
        <f>SUM(AD2:AD58)</f>
        <v>14730200</v>
      </c>
      <c r="AE60" s="333">
        <f>SUM(AE2:AE58)</f>
        <v>767960.43</v>
      </c>
      <c r="AF60" s="325">
        <f>W60/V60</f>
        <v>166.22284426604696</v>
      </c>
      <c r="AG60" s="158">
        <f>X60/V60</f>
        <v>8.5239863619825567</v>
      </c>
      <c r="AH60" s="326">
        <f t="shared" si="20"/>
        <v>5.2139999999999999E-2</v>
      </c>
    </row>
    <row r="61" spans="1:34" ht="18.75" customHeight="1" x14ac:dyDescent="0.2">
      <c r="C61" s="225">
        <f>AVERAGE(C2:C58)</f>
        <v>3708520.1481481483</v>
      </c>
      <c r="D61" s="226">
        <f>AVERAGE(D2:D58)</f>
        <v>14813.408888888891</v>
      </c>
      <c r="J61" s="245">
        <f>ROUND(D61/C61,5)</f>
        <v>3.9899999999999996E-3</v>
      </c>
      <c r="S61" s="222"/>
      <c r="T61" s="279"/>
      <c r="U61" s="127"/>
      <c r="V61" s="335"/>
      <c r="W61" s="335">
        <f>AVERAGE(W2:W58)</f>
        <v>262271.94444444444</v>
      </c>
      <c r="X61" s="336">
        <f>AVERAGE(X2:X58)</f>
        <v>13449.429814814812</v>
      </c>
      <c r="Y61" s="337"/>
      <c r="Z61" s="338"/>
      <c r="AA61" s="339"/>
      <c r="AB61" s="323"/>
      <c r="AC61" s="340"/>
      <c r="AD61" s="335">
        <f>AVERAGE(AD2:AD58)</f>
        <v>258424.56140350876</v>
      </c>
      <c r="AE61" s="336">
        <f>AVERAGE(AE2:AE58)</f>
        <v>13472.990000000002</v>
      </c>
      <c r="AF61" s="338"/>
      <c r="AG61" s="339"/>
      <c r="AH61" s="127"/>
    </row>
    <row r="62" spans="1:34" ht="18.75" customHeight="1" x14ac:dyDescent="0.2">
      <c r="S62" s="222"/>
      <c r="T62" s="279"/>
      <c r="U62" s="127"/>
      <c r="V62" s="335"/>
      <c r="W62" s="335"/>
      <c r="X62" s="336"/>
      <c r="Y62" s="341"/>
      <c r="Z62" s="342"/>
      <c r="AA62" s="343"/>
      <c r="AB62" s="323"/>
      <c r="AC62" s="340"/>
      <c r="AD62" s="335"/>
      <c r="AE62" s="336"/>
      <c r="AF62" s="342"/>
      <c r="AG62" s="343"/>
      <c r="AH62" s="127"/>
    </row>
    <row r="63" spans="1:34" ht="18.75" customHeight="1" x14ac:dyDescent="0.2">
      <c r="S63" s="222"/>
      <c r="T63" s="279"/>
      <c r="U63" s="127"/>
      <c r="V63" s="335"/>
      <c r="W63" s="335"/>
      <c r="X63" s="336"/>
      <c r="Y63" s="341"/>
      <c r="Z63" s="342"/>
      <c r="AA63" s="343"/>
      <c r="AB63" s="323"/>
      <c r="AC63" s="340"/>
      <c r="AD63" s="335"/>
      <c r="AE63" s="336"/>
      <c r="AF63" s="342"/>
      <c r="AG63" s="343"/>
      <c r="AH63" s="127"/>
    </row>
    <row r="64" spans="1:34" ht="18.75" customHeight="1" x14ac:dyDescent="0.2">
      <c r="A64" s="227" t="s">
        <v>138</v>
      </c>
      <c r="S64" s="222"/>
      <c r="T64" s="279"/>
      <c r="U64" s="211" t="s">
        <v>138</v>
      </c>
      <c r="V64" s="335"/>
      <c r="W64" s="335"/>
      <c r="X64" s="336"/>
      <c r="Y64" s="344"/>
      <c r="Z64" s="342"/>
      <c r="AA64" s="343"/>
      <c r="AB64" s="323"/>
      <c r="AC64" s="340"/>
      <c r="AD64" s="335"/>
      <c r="AE64" s="336"/>
      <c r="AF64" s="342"/>
      <c r="AG64" s="343"/>
      <c r="AH64" s="127"/>
    </row>
    <row r="65" spans="1:34" s="265" customFormat="1" ht="18.75" customHeight="1" x14ac:dyDescent="0.25">
      <c r="A65" s="256" t="s">
        <v>139</v>
      </c>
      <c r="B65" s="258">
        <v>0</v>
      </c>
      <c r="C65" s="258">
        <v>1072003</v>
      </c>
      <c r="D65" s="278">
        <v>5199.72</v>
      </c>
      <c r="E65" s="259">
        <f t="shared" ref="E65:E79" si="44">C65*24.81/5000</f>
        <v>5319.2788860000001</v>
      </c>
      <c r="F65" s="259">
        <v>28962.21</v>
      </c>
      <c r="G65" s="260">
        <f t="shared" ref="G65:G79" si="45">SUM(D65:F65)</f>
        <v>39481.208886</v>
      </c>
      <c r="H65" s="261"/>
      <c r="J65" s="262">
        <f t="shared" ref="J65:J81" si="46">ROUND(D65/C65,5)</f>
        <v>4.8500000000000001E-3</v>
      </c>
      <c r="K65" s="291">
        <v>0</v>
      </c>
      <c r="L65" s="258">
        <f>C65</f>
        <v>1072003</v>
      </c>
      <c r="M65" s="259">
        <f t="shared" ref="M65:M79" si="47">ROUND(D65*1.024,2)</f>
        <v>5324.51</v>
      </c>
      <c r="N65" s="259">
        <f t="shared" ref="N65:N79" si="48">L65*24.81/5000</f>
        <v>5319.2788860000001</v>
      </c>
      <c r="O65" s="259">
        <v>28962.21</v>
      </c>
      <c r="P65" s="260">
        <f t="shared" ref="P65:P79" si="49">SUM(M65:O65)</f>
        <v>39605.998886000001</v>
      </c>
      <c r="Q65" s="261"/>
      <c r="S65" s="264">
        <f t="shared" si="41"/>
        <v>4.9699999999999996E-3</v>
      </c>
      <c r="T65" s="261"/>
      <c r="U65" s="256" t="s">
        <v>139</v>
      </c>
      <c r="V65" s="345">
        <v>0</v>
      </c>
      <c r="W65" s="258">
        <v>182444</v>
      </c>
      <c r="X65" s="278">
        <v>8526.42</v>
      </c>
      <c r="Y65" s="260">
        <f t="shared" ref="Y65:Y79" si="50">SUM(X65:X65)</f>
        <v>8526.42</v>
      </c>
      <c r="Z65" s="346"/>
      <c r="AA65" s="347"/>
      <c r="AB65" s="312">
        <f t="shared" ref="AB65:AB79" si="51">X65/W65</f>
        <v>4.6734450023020763E-2</v>
      </c>
      <c r="AC65" s="348">
        <v>0</v>
      </c>
      <c r="AD65" s="258">
        <f>W65</f>
        <v>182444</v>
      </c>
      <c r="AE65" s="310">
        <f t="shared" ref="AE65:AE73" si="52">ROUND(X65*1.024,2)</f>
        <v>8731.0499999999993</v>
      </c>
      <c r="AF65" s="261"/>
      <c r="AG65" s="260"/>
      <c r="AH65" s="314">
        <f t="shared" ref="AH65:AH79" si="53">ROUND(AE65/AD65,5)</f>
        <v>4.786E-2</v>
      </c>
    </row>
    <row r="66" spans="1:34" s="265" customFormat="1" ht="18.75" customHeight="1" x14ac:dyDescent="0.25">
      <c r="A66" s="256" t="s">
        <v>140</v>
      </c>
      <c r="B66" s="258">
        <v>0</v>
      </c>
      <c r="C66" s="258">
        <v>986905</v>
      </c>
      <c r="D66" s="278">
        <v>5391.14</v>
      </c>
      <c r="E66" s="259">
        <f t="shared" si="44"/>
        <v>4897.0226099999991</v>
      </c>
      <c r="F66" s="259">
        <v>35944.14</v>
      </c>
      <c r="G66" s="260">
        <f t="shared" si="45"/>
        <v>46232.302609999999</v>
      </c>
      <c r="H66" s="261"/>
      <c r="J66" s="262">
        <f t="shared" si="46"/>
        <v>5.4599999999999996E-3</v>
      </c>
      <c r="K66" s="291">
        <v>0</v>
      </c>
      <c r="L66" s="258">
        <f t="shared" ref="L66:L79" si="54">C66</f>
        <v>986905</v>
      </c>
      <c r="M66" s="259">
        <f t="shared" si="47"/>
        <v>5520.53</v>
      </c>
      <c r="N66" s="259">
        <f t="shared" si="48"/>
        <v>4897.0226099999991</v>
      </c>
      <c r="O66" s="259">
        <v>35944.14</v>
      </c>
      <c r="P66" s="260">
        <f t="shared" si="49"/>
        <v>46361.692609999998</v>
      </c>
      <c r="Q66" s="261"/>
      <c r="S66" s="264">
        <f t="shared" si="41"/>
        <v>5.5900000000000004E-3</v>
      </c>
      <c r="T66" s="261"/>
      <c r="U66" s="256" t="s">
        <v>140</v>
      </c>
      <c r="V66" s="345">
        <v>0</v>
      </c>
      <c r="W66" s="258">
        <v>222596</v>
      </c>
      <c r="X66" s="278">
        <v>11720.78</v>
      </c>
      <c r="Y66" s="260">
        <f t="shared" si="50"/>
        <v>11720.78</v>
      </c>
      <c r="Z66" s="346"/>
      <c r="AA66" s="347"/>
      <c r="AB66" s="312">
        <f t="shared" si="51"/>
        <v>5.2654944383546877E-2</v>
      </c>
      <c r="AC66" s="348">
        <v>0</v>
      </c>
      <c r="AD66" s="258">
        <f t="shared" ref="AD66:AD73" si="55">W66</f>
        <v>222596</v>
      </c>
      <c r="AE66" s="310">
        <f t="shared" si="52"/>
        <v>12002.08</v>
      </c>
      <c r="AF66" s="261"/>
      <c r="AG66" s="260"/>
      <c r="AH66" s="314">
        <f t="shared" si="53"/>
        <v>5.3920000000000003E-2</v>
      </c>
    </row>
    <row r="67" spans="1:34" s="265" customFormat="1" ht="18.75" customHeight="1" x14ac:dyDescent="0.25">
      <c r="A67" s="256" t="s">
        <v>174</v>
      </c>
      <c r="B67" s="258">
        <v>0</v>
      </c>
      <c r="C67" s="258">
        <v>227446</v>
      </c>
      <c r="D67" s="278">
        <v>734.65</v>
      </c>
      <c r="E67" s="259">
        <f t="shared" si="44"/>
        <v>1128.5870519999999</v>
      </c>
      <c r="F67" s="259">
        <v>4542.58</v>
      </c>
      <c r="G67" s="260">
        <f t="shared" si="45"/>
        <v>6405.8170520000003</v>
      </c>
      <c r="H67" s="261"/>
      <c r="J67" s="262">
        <f t="shared" si="46"/>
        <v>3.2299999999999998E-3</v>
      </c>
      <c r="K67" s="291">
        <v>0</v>
      </c>
      <c r="L67" s="258">
        <f t="shared" si="54"/>
        <v>227446</v>
      </c>
      <c r="M67" s="259">
        <f t="shared" si="47"/>
        <v>752.28</v>
      </c>
      <c r="N67" s="259">
        <f t="shared" si="48"/>
        <v>1128.5870519999999</v>
      </c>
      <c r="O67" s="259">
        <v>4542.58</v>
      </c>
      <c r="P67" s="260">
        <f t="shared" si="49"/>
        <v>6423.4470519999995</v>
      </c>
      <c r="Q67" s="261"/>
      <c r="S67" s="264">
        <f t="shared" si="41"/>
        <v>3.31E-3</v>
      </c>
      <c r="T67" s="261"/>
      <c r="U67" s="256" t="s">
        <v>174</v>
      </c>
      <c r="V67" s="345">
        <v>0</v>
      </c>
      <c r="W67" s="258">
        <v>115816</v>
      </c>
      <c r="X67" s="278">
        <v>5842.92</v>
      </c>
      <c r="Y67" s="260">
        <f t="shared" si="50"/>
        <v>5842.92</v>
      </c>
      <c r="Z67" s="346"/>
      <c r="AA67" s="347"/>
      <c r="AB67" s="312">
        <f t="shared" si="51"/>
        <v>5.0450024176279619E-2</v>
      </c>
      <c r="AC67" s="348">
        <v>0</v>
      </c>
      <c r="AD67" s="258">
        <f t="shared" si="55"/>
        <v>115816</v>
      </c>
      <c r="AE67" s="310">
        <f t="shared" si="52"/>
        <v>5983.15</v>
      </c>
      <c r="AF67" s="261"/>
      <c r="AG67" s="260"/>
      <c r="AH67" s="314">
        <f t="shared" si="53"/>
        <v>5.1659999999999998E-2</v>
      </c>
    </row>
    <row r="68" spans="1:34" s="277" customFormat="1" ht="18.75" customHeight="1" x14ac:dyDescent="0.25">
      <c r="A68" s="268" t="s">
        <v>287</v>
      </c>
      <c r="B68" s="270">
        <v>0</v>
      </c>
      <c r="C68" s="270">
        <v>24290</v>
      </c>
      <c r="D68" s="292">
        <v>138.12</v>
      </c>
      <c r="E68" s="271">
        <f t="shared" si="44"/>
        <v>120.52698000000001</v>
      </c>
      <c r="F68" s="271">
        <v>968</v>
      </c>
      <c r="G68" s="272">
        <f t="shared" si="45"/>
        <v>1226.64698</v>
      </c>
      <c r="H68" s="273"/>
      <c r="J68" s="274">
        <f t="shared" si="46"/>
        <v>5.6899999999999997E-3</v>
      </c>
      <c r="K68" s="293">
        <v>0</v>
      </c>
      <c r="L68" s="270">
        <f t="shared" si="54"/>
        <v>24290</v>
      </c>
      <c r="M68" s="271">
        <f t="shared" si="47"/>
        <v>141.43</v>
      </c>
      <c r="N68" s="271">
        <f t="shared" si="48"/>
        <v>120.52698000000001</v>
      </c>
      <c r="O68" s="271">
        <v>968</v>
      </c>
      <c r="P68" s="272">
        <f t="shared" si="49"/>
        <v>1229.9569799999999</v>
      </c>
      <c r="Q68" s="273"/>
      <c r="S68" s="276">
        <f t="shared" si="41"/>
        <v>5.8199999999999997E-3</v>
      </c>
      <c r="T68" s="273"/>
      <c r="U68" s="268" t="s">
        <v>287</v>
      </c>
      <c r="V68" s="349">
        <v>0</v>
      </c>
      <c r="W68" s="270">
        <v>6908</v>
      </c>
      <c r="X68" s="292">
        <v>418.49</v>
      </c>
      <c r="Y68" s="272">
        <f t="shared" si="50"/>
        <v>418.49</v>
      </c>
      <c r="Z68" s="350"/>
      <c r="AA68" s="351"/>
      <c r="AB68" s="318">
        <f t="shared" si="51"/>
        <v>6.0580486392588305E-2</v>
      </c>
      <c r="AC68" s="352">
        <v>0</v>
      </c>
      <c r="AD68" s="270">
        <f t="shared" si="55"/>
        <v>6908</v>
      </c>
      <c r="AE68" s="316">
        <f t="shared" si="52"/>
        <v>428.53</v>
      </c>
      <c r="AF68" s="273"/>
      <c r="AG68" s="272"/>
      <c r="AH68" s="320">
        <f t="shared" si="53"/>
        <v>6.2030000000000002E-2</v>
      </c>
    </row>
    <row r="69" spans="1:34" s="277" customFormat="1" ht="18.75" customHeight="1" x14ac:dyDescent="0.25">
      <c r="A69" s="268" t="s">
        <v>163</v>
      </c>
      <c r="B69" s="270">
        <v>0</v>
      </c>
      <c r="C69" s="270">
        <v>804647</v>
      </c>
      <c r="D69" s="292">
        <v>3381.72</v>
      </c>
      <c r="E69" s="271">
        <f t="shared" si="44"/>
        <v>3992.658414</v>
      </c>
      <c r="F69" s="271"/>
      <c r="G69" s="272"/>
      <c r="H69" s="273"/>
      <c r="J69" s="274">
        <f t="shared" si="46"/>
        <v>4.1999999999999997E-3</v>
      </c>
      <c r="K69" s="293">
        <v>0</v>
      </c>
      <c r="L69" s="270">
        <f t="shared" si="54"/>
        <v>804647</v>
      </c>
      <c r="M69" s="271">
        <f t="shared" si="47"/>
        <v>3462.88</v>
      </c>
      <c r="N69" s="271">
        <f t="shared" si="48"/>
        <v>3992.658414</v>
      </c>
      <c r="O69" s="271">
        <v>0</v>
      </c>
      <c r="P69" s="272">
        <f t="shared" si="49"/>
        <v>7455.5384140000006</v>
      </c>
      <c r="Q69" s="273"/>
      <c r="S69" s="276">
        <f t="shared" si="41"/>
        <v>4.3E-3</v>
      </c>
      <c r="T69" s="273"/>
      <c r="U69" s="268" t="s">
        <v>163</v>
      </c>
      <c r="V69" s="349">
        <v>0</v>
      </c>
      <c r="W69" s="270">
        <v>107857</v>
      </c>
      <c r="X69" s="292">
        <v>5577.75</v>
      </c>
      <c r="Y69" s="272">
        <f t="shared" si="50"/>
        <v>5577.75</v>
      </c>
      <c r="Z69" s="350"/>
      <c r="AA69" s="351"/>
      <c r="AB69" s="318">
        <f t="shared" si="51"/>
        <v>5.1714306906366761E-2</v>
      </c>
      <c r="AC69" s="352">
        <v>0</v>
      </c>
      <c r="AD69" s="270">
        <f t="shared" si="55"/>
        <v>107857</v>
      </c>
      <c r="AE69" s="316">
        <f t="shared" si="52"/>
        <v>5711.62</v>
      </c>
      <c r="AF69" s="273">
        <v>0</v>
      </c>
      <c r="AG69" s="272">
        <v>0</v>
      </c>
      <c r="AH69" s="320">
        <f t="shared" si="53"/>
        <v>5.296E-2</v>
      </c>
    </row>
    <row r="70" spans="1:34" s="265" customFormat="1" ht="18.75" customHeight="1" x14ac:dyDescent="0.25">
      <c r="A70" s="256" t="s">
        <v>288</v>
      </c>
      <c r="B70" s="258">
        <v>0</v>
      </c>
      <c r="C70" s="258">
        <v>96831</v>
      </c>
      <c r="D70" s="278">
        <v>402.98</v>
      </c>
      <c r="E70" s="259">
        <f t="shared" si="44"/>
        <v>480.47542199999998</v>
      </c>
      <c r="F70" s="259">
        <v>5498.32</v>
      </c>
      <c r="G70" s="260">
        <f t="shared" si="45"/>
        <v>6381.7754219999997</v>
      </c>
      <c r="H70" s="261"/>
      <c r="J70" s="262">
        <f t="shared" si="46"/>
        <v>4.1599999999999996E-3</v>
      </c>
      <c r="K70" s="291">
        <v>0</v>
      </c>
      <c r="L70" s="258">
        <f t="shared" si="54"/>
        <v>96831</v>
      </c>
      <c r="M70" s="259">
        <v>412.34</v>
      </c>
      <c r="N70" s="259">
        <f t="shared" si="48"/>
        <v>480.47542199999998</v>
      </c>
      <c r="O70" s="259">
        <v>5498.32</v>
      </c>
      <c r="P70" s="260">
        <f t="shared" si="49"/>
        <v>6391.1354219999994</v>
      </c>
      <c r="Q70" s="261"/>
      <c r="S70" s="264">
        <f t="shared" si="41"/>
        <v>4.2599999999999999E-3</v>
      </c>
      <c r="T70" s="261"/>
      <c r="U70" s="256" t="s">
        <v>288</v>
      </c>
      <c r="V70" s="345">
        <v>0</v>
      </c>
      <c r="W70" s="294">
        <v>20085</v>
      </c>
      <c r="X70" s="278">
        <v>1013.29</v>
      </c>
      <c r="Y70" s="260">
        <f t="shared" si="50"/>
        <v>1013.29</v>
      </c>
      <c r="Z70" s="346"/>
      <c r="AA70" s="347"/>
      <c r="AB70" s="312">
        <f t="shared" si="51"/>
        <v>5.0450087129698777E-2</v>
      </c>
      <c r="AC70" s="348">
        <v>0</v>
      </c>
      <c r="AD70" s="258">
        <f t="shared" si="55"/>
        <v>20085</v>
      </c>
      <c r="AE70" s="310">
        <f t="shared" si="52"/>
        <v>1037.6099999999999</v>
      </c>
      <c r="AF70" s="261"/>
      <c r="AG70" s="260"/>
      <c r="AH70" s="314">
        <f t="shared" si="53"/>
        <v>5.1659999999999998E-2</v>
      </c>
    </row>
    <row r="71" spans="1:34" s="265" customFormat="1" ht="18.75" customHeight="1" x14ac:dyDescent="0.25">
      <c r="A71" s="256" t="s">
        <v>144</v>
      </c>
      <c r="B71" s="258">
        <v>0</v>
      </c>
      <c r="C71" s="258">
        <v>189270</v>
      </c>
      <c r="D71" s="278">
        <v>760.86</v>
      </c>
      <c r="E71" s="259">
        <f t="shared" si="44"/>
        <v>939.15773999999999</v>
      </c>
      <c r="F71" s="259">
        <v>6593.76</v>
      </c>
      <c r="G71" s="260">
        <f t="shared" si="45"/>
        <v>8293.7777399999995</v>
      </c>
      <c r="H71" s="261"/>
      <c r="J71" s="262">
        <f t="shared" si="46"/>
        <v>4.0200000000000001E-3</v>
      </c>
      <c r="K71" s="291">
        <v>0</v>
      </c>
      <c r="L71" s="258">
        <f t="shared" si="54"/>
        <v>189270</v>
      </c>
      <c r="M71" s="259">
        <f t="shared" si="47"/>
        <v>779.12</v>
      </c>
      <c r="N71" s="259">
        <f t="shared" si="48"/>
        <v>939.15773999999999</v>
      </c>
      <c r="O71" s="259">
        <v>6593.76</v>
      </c>
      <c r="P71" s="260">
        <f t="shared" si="49"/>
        <v>8312.0377399999998</v>
      </c>
      <c r="Q71" s="261"/>
      <c r="S71" s="264">
        <f t="shared" si="41"/>
        <v>4.1200000000000004E-3</v>
      </c>
      <c r="T71" s="261"/>
      <c r="U71" s="256" t="s">
        <v>144</v>
      </c>
      <c r="V71" s="345">
        <v>0</v>
      </c>
      <c r="W71" s="258">
        <v>47278</v>
      </c>
      <c r="X71" s="278">
        <v>2739.76</v>
      </c>
      <c r="Y71" s="260">
        <f t="shared" si="50"/>
        <v>2739.76</v>
      </c>
      <c r="Z71" s="346"/>
      <c r="AA71" s="347"/>
      <c r="AB71" s="312">
        <f t="shared" si="51"/>
        <v>5.7949997884851306E-2</v>
      </c>
      <c r="AC71" s="348">
        <v>0</v>
      </c>
      <c r="AD71" s="258">
        <f t="shared" si="55"/>
        <v>47278</v>
      </c>
      <c r="AE71" s="310">
        <f t="shared" si="52"/>
        <v>2805.51</v>
      </c>
      <c r="AF71" s="261"/>
      <c r="AG71" s="260"/>
      <c r="AH71" s="314">
        <f t="shared" si="53"/>
        <v>5.9339999999999997E-2</v>
      </c>
    </row>
    <row r="72" spans="1:34" s="265" customFormat="1" ht="18.75" customHeight="1" x14ac:dyDescent="0.25">
      <c r="A72" s="256" t="s">
        <v>146</v>
      </c>
      <c r="B72" s="258">
        <v>0</v>
      </c>
      <c r="C72" s="258">
        <v>311129</v>
      </c>
      <c r="D72" s="278">
        <v>1008.91</v>
      </c>
      <c r="E72" s="259">
        <f t="shared" si="44"/>
        <v>1543.8220979999999</v>
      </c>
      <c r="F72" s="259">
        <v>12233.56</v>
      </c>
      <c r="G72" s="260">
        <f t="shared" si="45"/>
        <v>14786.292098</v>
      </c>
      <c r="H72" s="261"/>
      <c r="J72" s="262">
        <f t="shared" si="46"/>
        <v>3.2399999999999998E-3</v>
      </c>
      <c r="K72" s="291">
        <v>0</v>
      </c>
      <c r="L72" s="258">
        <f t="shared" si="54"/>
        <v>311129</v>
      </c>
      <c r="M72" s="259">
        <f t="shared" si="47"/>
        <v>1033.1199999999999</v>
      </c>
      <c r="N72" s="259">
        <f t="shared" si="48"/>
        <v>1543.8220979999999</v>
      </c>
      <c r="O72" s="259">
        <v>12233.56</v>
      </c>
      <c r="P72" s="260">
        <f t="shared" si="49"/>
        <v>14810.502097999999</v>
      </c>
      <c r="Q72" s="261"/>
      <c r="S72" s="264">
        <f t="shared" si="41"/>
        <v>3.32E-3</v>
      </c>
      <c r="T72" s="261"/>
      <c r="U72" s="256" t="s">
        <v>146</v>
      </c>
      <c r="V72" s="345">
        <v>0</v>
      </c>
      <c r="W72" s="258">
        <v>140816</v>
      </c>
      <c r="X72" s="278">
        <v>7104.96</v>
      </c>
      <c r="Y72" s="260">
        <f t="shared" si="50"/>
        <v>7104.96</v>
      </c>
      <c r="Z72" s="346"/>
      <c r="AA72" s="347"/>
      <c r="AB72" s="312">
        <f t="shared" si="51"/>
        <v>5.0455630042040678E-2</v>
      </c>
      <c r="AC72" s="348">
        <v>0</v>
      </c>
      <c r="AD72" s="258">
        <f t="shared" si="55"/>
        <v>140816</v>
      </c>
      <c r="AE72" s="310">
        <f t="shared" si="52"/>
        <v>7275.48</v>
      </c>
      <c r="AF72" s="261"/>
      <c r="AG72" s="260"/>
      <c r="AH72" s="314">
        <f t="shared" si="53"/>
        <v>5.1670000000000001E-2</v>
      </c>
    </row>
    <row r="73" spans="1:34" s="277" customFormat="1" ht="18.75" customHeight="1" x14ac:dyDescent="0.25">
      <c r="A73" s="268" t="s">
        <v>249</v>
      </c>
      <c r="B73" s="270">
        <v>0</v>
      </c>
      <c r="C73" s="270">
        <v>24865</v>
      </c>
      <c r="D73" s="292">
        <v>278.74</v>
      </c>
      <c r="E73" s="271">
        <f t="shared" si="44"/>
        <v>123.38013000000001</v>
      </c>
      <c r="F73" s="271">
        <v>0</v>
      </c>
      <c r="G73" s="272">
        <f t="shared" si="45"/>
        <v>402.12013000000002</v>
      </c>
      <c r="H73" s="273"/>
      <c r="J73" s="274">
        <f t="shared" si="46"/>
        <v>1.1209999999999999E-2</v>
      </c>
      <c r="K73" s="293">
        <v>0</v>
      </c>
      <c r="L73" s="270">
        <f t="shared" si="54"/>
        <v>24865</v>
      </c>
      <c r="M73" s="271">
        <f t="shared" si="47"/>
        <v>285.43</v>
      </c>
      <c r="N73" s="271">
        <f t="shared" si="48"/>
        <v>123.38013000000001</v>
      </c>
      <c r="O73" s="271">
        <v>0</v>
      </c>
      <c r="P73" s="272">
        <f t="shared" si="49"/>
        <v>408.81013000000002</v>
      </c>
      <c r="Q73" s="273"/>
      <c r="S73" s="276">
        <f t="shared" si="41"/>
        <v>1.1480000000000001E-2</v>
      </c>
      <c r="T73" s="273"/>
      <c r="U73" s="268" t="s">
        <v>249</v>
      </c>
      <c r="V73" s="349">
        <v>0</v>
      </c>
      <c r="W73" s="270">
        <v>7152</v>
      </c>
      <c r="X73" s="292">
        <v>641.46</v>
      </c>
      <c r="Y73" s="272">
        <f t="shared" si="50"/>
        <v>641.46</v>
      </c>
      <c r="Z73" s="350"/>
      <c r="AA73" s="351"/>
      <c r="AB73" s="318">
        <f t="shared" si="51"/>
        <v>8.9689597315436242E-2</v>
      </c>
      <c r="AC73" s="352">
        <v>0</v>
      </c>
      <c r="AD73" s="270">
        <f t="shared" si="55"/>
        <v>7152</v>
      </c>
      <c r="AE73" s="316">
        <f t="shared" si="52"/>
        <v>656.86</v>
      </c>
      <c r="AF73" s="273"/>
      <c r="AG73" s="272"/>
      <c r="AH73" s="320">
        <f t="shared" si="53"/>
        <v>9.1840000000000005E-2</v>
      </c>
    </row>
    <row r="74" spans="1:34" s="265" customFormat="1" ht="18.75" customHeight="1" x14ac:dyDescent="0.25">
      <c r="A74" s="256" t="s">
        <v>148</v>
      </c>
      <c r="B74" s="258">
        <v>0</v>
      </c>
      <c r="C74" s="294">
        <v>3694147</v>
      </c>
      <c r="D74" s="278">
        <v>19410.8</v>
      </c>
      <c r="E74" s="259">
        <f t="shared" si="44"/>
        <v>18330.357413999998</v>
      </c>
      <c r="F74" s="259">
        <v>60599.21</v>
      </c>
      <c r="G74" s="260">
        <f t="shared" si="45"/>
        <v>98340.367414000008</v>
      </c>
      <c r="H74" s="261"/>
      <c r="J74" s="262">
        <f t="shared" si="46"/>
        <v>5.2500000000000003E-3</v>
      </c>
      <c r="K74" s="291">
        <v>0</v>
      </c>
      <c r="L74" s="258">
        <f t="shared" si="54"/>
        <v>3694147</v>
      </c>
      <c r="M74" s="259">
        <f t="shared" si="47"/>
        <v>19876.66</v>
      </c>
      <c r="N74" s="259">
        <f t="shared" si="48"/>
        <v>18330.357413999998</v>
      </c>
      <c r="O74" s="259">
        <v>60599.21</v>
      </c>
      <c r="P74" s="260">
        <f t="shared" si="49"/>
        <v>98806.227413999994</v>
      </c>
      <c r="Q74" s="261"/>
      <c r="S74" s="264">
        <f t="shared" si="41"/>
        <v>5.3800000000000002E-3</v>
      </c>
      <c r="T74" s="261"/>
      <c r="U74" s="256" t="s">
        <v>148</v>
      </c>
      <c r="V74" s="345">
        <v>0</v>
      </c>
      <c r="W74" s="258">
        <v>546089</v>
      </c>
      <c r="X74" s="278">
        <v>29134.3</v>
      </c>
      <c r="Y74" s="260">
        <f t="shared" si="50"/>
        <v>29134.3</v>
      </c>
      <c r="Z74" s="260"/>
      <c r="AA74" s="353"/>
      <c r="AB74" s="312">
        <f t="shared" si="51"/>
        <v>5.3350827429228566E-2</v>
      </c>
      <c r="AC74" s="348">
        <v>0</v>
      </c>
      <c r="AD74" s="258">
        <v>546089</v>
      </c>
      <c r="AE74" s="278">
        <v>29835.97</v>
      </c>
      <c r="AF74" s="260"/>
      <c r="AG74" s="261"/>
      <c r="AH74" s="326">
        <f t="shared" si="53"/>
        <v>5.4640000000000001E-2</v>
      </c>
    </row>
    <row r="75" spans="1:34" s="265" customFormat="1" ht="18.75" customHeight="1" x14ac:dyDescent="0.25">
      <c r="A75" s="256" t="s">
        <v>293</v>
      </c>
      <c r="B75" s="258">
        <v>0</v>
      </c>
      <c r="C75" s="294">
        <v>1756378</v>
      </c>
      <c r="D75" s="278">
        <v>16348.58</v>
      </c>
      <c r="E75" s="259">
        <f t="shared" si="44"/>
        <v>8715.1476359999997</v>
      </c>
      <c r="F75" s="259">
        <v>14562.53</v>
      </c>
      <c r="G75" s="260">
        <f t="shared" si="45"/>
        <v>39626.257636000002</v>
      </c>
      <c r="H75" s="261"/>
      <c r="J75" s="262">
        <f t="shared" si="46"/>
        <v>9.3100000000000006E-3</v>
      </c>
      <c r="K75" s="291">
        <v>0</v>
      </c>
      <c r="L75" s="258">
        <f t="shared" si="54"/>
        <v>1756378</v>
      </c>
      <c r="M75" s="259">
        <f t="shared" si="47"/>
        <v>16740.95</v>
      </c>
      <c r="N75" s="259">
        <f t="shared" si="48"/>
        <v>8715.1476359999997</v>
      </c>
      <c r="O75" s="259">
        <v>14562.53</v>
      </c>
      <c r="P75" s="260">
        <f t="shared" si="49"/>
        <v>40018.627635999997</v>
      </c>
      <c r="Q75" s="261"/>
      <c r="S75" s="264">
        <f t="shared" si="41"/>
        <v>9.5300000000000003E-3</v>
      </c>
      <c r="T75" s="261"/>
      <c r="U75" s="256" t="s">
        <v>293</v>
      </c>
      <c r="V75" s="345">
        <v>0</v>
      </c>
      <c r="W75" s="294">
        <v>67440</v>
      </c>
      <c r="X75" s="278">
        <v>5309.61</v>
      </c>
      <c r="Y75" s="260">
        <f t="shared" si="50"/>
        <v>5309.61</v>
      </c>
      <c r="Z75" s="346"/>
      <c r="AA75" s="347"/>
      <c r="AB75" s="312">
        <f t="shared" si="51"/>
        <v>7.873087188612099E-2</v>
      </c>
      <c r="AC75" s="348">
        <v>0</v>
      </c>
      <c r="AD75" s="258">
        <f t="shared" ref="AD75:AD79" si="56">W75</f>
        <v>67440</v>
      </c>
      <c r="AE75" s="310">
        <f t="shared" ref="AE75:AE79" si="57">ROUND(X75*1.024,2)</f>
        <v>5437.04</v>
      </c>
      <c r="AF75" s="261"/>
      <c r="AG75" s="260"/>
      <c r="AH75" s="314">
        <f t="shared" si="53"/>
        <v>8.0619999999999997E-2</v>
      </c>
    </row>
    <row r="76" spans="1:34" s="265" customFormat="1" ht="18.75" customHeight="1" x14ac:dyDescent="0.25">
      <c r="A76" s="256" t="s">
        <v>94</v>
      </c>
      <c r="B76" s="258">
        <v>0</v>
      </c>
      <c r="C76" s="294">
        <v>3067923</v>
      </c>
      <c r="D76" s="278">
        <v>12106.35</v>
      </c>
      <c r="E76" s="259">
        <f t="shared" si="44"/>
        <v>15223.033925999998</v>
      </c>
      <c r="F76" s="259">
        <v>46995.75</v>
      </c>
      <c r="G76" s="260">
        <f t="shared" si="45"/>
        <v>74325.133925999995</v>
      </c>
      <c r="H76" s="261"/>
      <c r="J76" s="262">
        <f t="shared" si="46"/>
        <v>3.9500000000000004E-3</v>
      </c>
      <c r="K76" s="291">
        <v>0</v>
      </c>
      <c r="L76" s="258">
        <f t="shared" si="54"/>
        <v>3067923</v>
      </c>
      <c r="M76" s="259">
        <f t="shared" si="47"/>
        <v>12396.9</v>
      </c>
      <c r="N76" s="259">
        <f t="shared" si="48"/>
        <v>15223.033925999998</v>
      </c>
      <c r="O76" s="259">
        <v>46995.75</v>
      </c>
      <c r="P76" s="260">
        <f t="shared" si="49"/>
        <v>74615.683925999998</v>
      </c>
      <c r="Q76" s="261"/>
      <c r="S76" s="264">
        <f t="shared" si="41"/>
        <v>4.0400000000000002E-3</v>
      </c>
      <c r="T76" s="261"/>
      <c r="U76" s="256" t="s">
        <v>94</v>
      </c>
      <c r="V76" s="345">
        <v>0</v>
      </c>
      <c r="W76" s="258">
        <v>257875</v>
      </c>
      <c r="X76" s="278">
        <v>12801.06</v>
      </c>
      <c r="Y76" s="260">
        <f t="shared" si="50"/>
        <v>12801.06</v>
      </c>
      <c r="Z76" s="346"/>
      <c r="AA76" s="347"/>
      <c r="AB76" s="312">
        <f t="shared" si="51"/>
        <v>4.96405622879302E-2</v>
      </c>
      <c r="AC76" s="348">
        <v>0</v>
      </c>
      <c r="AD76" s="258">
        <f t="shared" si="56"/>
        <v>257875</v>
      </c>
      <c r="AE76" s="310">
        <f t="shared" si="57"/>
        <v>13108.29</v>
      </c>
      <c r="AF76" s="261"/>
      <c r="AG76" s="260"/>
      <c r="AH76" s="314">
        <f t="shared" si="53"/>
        <v>5.083E-2</v>
      </c>
    </row>
    <row r="77" spans="1:34" s="265" customFormat="1" ht="18.75" customHeight="1" x14ac:dyDescent="0.25">
      <c r="A77" s="256" t="s">
        <v>150</v>
      </c>
      <c r="B77" s="258">
        <v>0</v>
      </c>
      <c r="C77" s="258">
        <v>617735</v>
      </c>
      <c r="D77" s="278">
        <v>5639.42</v>
      </c>
      <c r="E77" s="259">
        <f t="shared" si="44"/>
        <v>3065.2010700000001</v>
      </c>
      <c r="F77" s="259">
        <v>10791.24</v>
      </c>
      <c r="G77" s="260">
        <f t="shared" si="45"/>
        <v>19495.861069999999</v>
      </c>
      <c r="H77" s="261"/>
      <c r="J77" s="262">
        <f t="shared" si="46"/>
        <v>9.1299999999999992E-3</v>
      </c>
      <c r="K77" s="291">
        <v>0</v>
      </c>
      <c r="L77" s="258">
        <f t="shared" si="54"/>
        <v>617735</v>
      </c>
      <c r="M77" s="259">
        <f t="shared" si="47"/>
        <v>5774.77</v>
      </c>
      <c r="N77" s="259">
        <f t="shared" si="48"/>
        <v>3065.2010700000001</v>
      </c>
      <c r="O77" s="259">
        <v>10791.24</v>
      </c>
      <c r="P77" s="260">
        <f t="shared" si="49"/>
        <v>19631.211069999998</v>
      </c>
      <c r="Q77" s="261"/>
      <c r="S77" s="264">
        <f t="shared" si="41"/>
        <v>9.3500000000000007E-3</v>
      </c>
      <c r="T77" s="261"/>
      <c r="U77" s="256" t="s">
        <v>150</v>
      </c>
      <c r="V77" s="345">
        <v>0</v>
      </c>
      <c r="W77" s="294">
        <v>121561</v>
      </c>
      <c r="X77" s="278">
        <v>5643.95</v>
      </c>
      <c r="Y77" s="260">
        <f t="shared" si="50"/>
        <v>5643.95</v>
      </c>
      <c r="Z77" s="346"/>
      <c r="AA77" s="347"/>
      <c r="AB77" s="312">
        <f t="shared" si="51"/>
        <v>4.6428953364977252E-2</v>
      </c>
      <c r="AC77" s="348">
        <v>0</v>
      </c>
      <c r="AD77" s="258">
        <f t="shared" si="56"/>
        <v>121561</v>
      </c>
      <c r="AE77" s="310">
        <f t="shared" si="57"/>
        <v>5779.4</v>
      </c>
      <c r="AF77" s="261"/>
      <c r="AG77" s="260"/>
      <c r="AH77" s="314">
        <f t="shared" si="53"/>
        <v>4.7539999999999999E-2</v>
      </c>
    </row>
    <row r="78" spans="1:34" s="265" customFormat="1" ht="18.75" customHeight="1" x14ac:dyDescent="0.25">
      <c r="A78" s="256" t="s">
        <v>275</v>
      </c>
      <c r="B78" s="258">
        <v>0</v>
      </c>
      <c r="C78" s="258">
        <v>1454973</v>
      </c>
      <c r="D78" s="278">
        <v>8153.6</v>
      </c>
      <c r="E78" s="259">
        <f t="shared" si="44"/>
        <v>7219.5760259999988</v>
      </c>
      <c r="F78" s="259">
        <v>53280.83</v>
      </c>
      <c r="G78" s="260">
        <f t="shared" si="45"/>
        <v>68654.006026000003</v>
      </c>
      <c r="H78" s="261"/>
      <c r="J78" s="262">
        <f t="shared" si="46"/>
        <v>5.5999999999999999E-3</v>
      </c>
      <c r="K78" s="291">
        <v>0</v>
      </c>
      <c r="L78" s="258">
        <f t="shared" si="54"/>
        <v>1454973</v>
      </c>
      <c r="M78" s="259">
        <f t="shared" si="47"/>
        <v>8349.2900000000009</v>
      </c>
      <c r="N78" s="259">
        <f t="shared" si="48"/>
        <v>7219.5760259999988</v>
      </c>
      <c r="O78" s="259">
        <v>53280.83</v>
      </c>
      <c r="P78" s="260">
        <f t="shared" si="49"/>
        <v>68849.696026000005</v>
      </c>
      <c r="Q78" s="261"/>
      <c r="S78" s="264">
        <f t="shared" si="41"/>
        <v>5.7400000000000003E-3</v>
      </c>
      <c r="T78" s="261"/>
      <c r="U78" s="256" t="s">
        <v>275</v>
      </c>
      <c r="V78" s="345">
        <v>0</v>
      </c>
      <c r="W78" s="258">
        <v>124286</v>
      </c>
      <c r="X78" s="278">
        <v>8896.92</v>
      </c>
      <c r="Y78" s="260">
        <f t="shared" si="50"/>
        <v>8896.92</v>
      </c>
      <c r="Z78" s="346"/>
      <c r="AA78" s="347"/>
      <c r="AB78" s="312">
        <f t="shared" si="51"/>
        <v>7.1584249231610969E-2</v>
      </c>
      <c r="AC78" s="348">
        <v>0</v>
      </c>
      <c r="AD78" s="258">
        <f t="shared" si="56"/>
        <v>124286</v>
      </c>
      <c r="AE78" s="310">
        <f t="shared" si="57"/>
        <v>9110.4500000000007</v>
      </c>
      <c r="AF78" s="261"/>
      <c r="AG78" s="260"/>
      <c r="AH78" s="314">
        <f t="shared" si="53"/>
        <v>7.3300000000000004E-2</v>
      </c>
    </row>
    <row r="79" spans="1:34" s="265" customFormat="1" ht="18.75" customHeight="1" x14ac:dyDescent="0.25">
      <c r="A79" s="256" t="s">
        <v>152</v>
      </c>
      <c r="B79" s="258">
        <v>0</v>
      </c>
      <c r="C79" s="258">
        <v>628806</v>
      </c>
      <c r="D79" s="278">
        <v>2921.55</v>
      </c>
      <c r="E79" s="259">
        <f t="shared" si="44"/>
        <v>3120.1353719999997</v>
      </c>
      <c r="F79" s="259">
        <v>22947.32</v>
      </c>
      <c r="G79" s="260">
        <f t="shared" si="45"/>
        <v>28989.005372</v>
      </c>
      <c r="H79" s="261"/>
      <c r="J79" s="262">
        <f t="shared" si="46"/>
        <v>4.6499999999999996E-3</v>
      </c>
      <c r="K79" s="291">
        <v>0</v>
      </c>
      <c r="L79" s="258">
        <f t="shared" si="54"/>
        <v>628806</v>
      </c>
      <c r="M79" s="259">
        <f t="shared" si="47"/>
        <v>2991.67</v>
      </c>
      <c r="N79" s="259">
        <f t="shared" si="48"/>
        <v>3120.1353719999997</v>
      </c>
      <c r="O79" s="259">
        <v>22947.32</v>
      </c>
      <c r="P79" s="260">
        <f t="shared" si="49"/>
        <v>29059.125371999999</v>
      </c>
      <c r="Q79" s="261"/>
      <c r="S79" s="264">
        <f t="shared" si="41"/>
        <v>4.7600000000000003E-3</v>
      </c>
      <c r="T79" s="261"/>
      <c r="U79" s="256" t="s">
        <v>152</v>
      </c>
      <c r="V79" s="345">
        <v>0</v>
      </c>
      <c r="W79" s="258">
        <v>192567</v>
      </c>
      <c r="X79" s="278">
        <v>10863.37</v>
      </c>
      <c r="Y79" s="260">
        <f t="shared" si="50"/>
        <v>10863.37</v>
      </c>
      <c r="Z79" s="346"/>
      <c r="AA79" s="347"/>
      <c r="AB79" s="312">
        <f t="shared" si="51"/>
        <v>5.6413456095800424E-2</v>
      </c>
      <c r="AC79" s="348">
        <v>0</v>
      </c>
      <c r="AD79" s="258">
        <f t="shared" si="56"/>
        <v>192567</v>
      </c>
      <c r="AE79" s="310">
        <f t="shared" si="57"/>
        <v>11124.09</v>
      </c>
      <c r="AF79" s="261"/>
      <c r="AG79" s="260"/>
      <c r="AH79" s="314">
        <f t="shared" si="53"/>
        <v>5.7770000000000002E-2</v>
      </c>
    </row>
    <row r="80" spans="1:34" ht="18.75" customHeight="1" x14ac:dyDescent="0.2">
      <c r="D80" s="283"/>
      <c r="E80" s="283"/>
      <c r="F80" s="212"/>
      <c r="G80" s="106"/>
      <c r="J80" s="242"/>
      <c r="M80" s="283"/>
      <c r="N80" s="283"/>
      <c r="O80" s="212"/>
      <c r="P80" s="106"/>
      <c r="S80" s="222"/>
      <c r="U80" s="232"/>
      <c r="V80" s="330"/>
      <c r="W80" s="225"/>
      <c r="X80" s="283"/>
      <c r="Y80" s="106"/>
      <c r="Z80" s="354"/>
      <c r="AA80" s="343"/>
      <c r="AB80" s="323"/>
      <c r="AC80" s="331"/>
      <c r="AD80" s="225"/>
      <c r="AE80" s="283"/>
      <c r="AF80" s="279"/>
      <c r="AG80" s="158"/>
      <c r="AH80" s="127"/>
    </row>
    <row r="81" spans="1:34" s="212" customFormat="1" ht="18.75" customHeight="1" x14ac:dyDescent="0.2">
      <c r="A81" s="13" t="s">
        <v>311</v>
      </c>
      <c r="B81" s="287"/>
      <c r="C81" s="287">
        <f>SUM(C65:C79)</f>
        <v>14957348</v>
      </c>
      <c r="D81" s="213">
        <f>SUM(D64:D80)</f>
        <v>81877.140000000014</v>
      </c>
      <c r="E81" s="213">
        <f>SUM(E64:E80)</f>
        <v>74218.360776000001</v>
      </c>
      <c r="F81" s="213">
        <f>SUM(F64:F80)</f>
        <v>303919.45</v>
      </c>
      <c r="G81" s="213">
        <f>SUM(G64:G80)</f>
        <v>452640.57236200001</v>
      </c>
      <c r="H81" s="288"/>
      <c r="J81" s="242">
        <f t="shared" si="46"/>
        <v>5.47E-3</v>
      </c>
      <c r="K81" s="295"/>
      <c r="L81" s="287">
        <f>SUM(L64:L80)</f>
        <v>14957348</v>
      </c>
      <c r="M81" s="213">
        <f>SUM(M64:M80)</f>
        <v>83841.87999999999</v>
      </c>
      <c r="N81" s="213">
        <f>SUM(N64:N80)</f>
        <v>74218.360776000001</v>
      </c>
      <c r="O81" s="213">
        <f>SUM(O64:O80)</f>
        <v>303919.45</v>
      </c>
      <c r="P81" s="213">
        <f>SUM(P64:P80)</f>
        <v>461979.69077599997</v>
      </c>
      <c r="Q81" s="288"/>
      <c r="S81" s="222">
        <f t="shared" si="41"/>
        <v>5.6100000000000004E-3</v>
      </c>
      <c r="T81" s="288"/>
      <c r="U81" s="13" t="s">
        <v>311</v>
      </c>
      <c r="V81" s="332"/>
      <c r="W81" s="332">
        <f>SUM(W65:W80)</f>
        <v>2160770</v>
      </c>
      <c r="X81" s="231">
        <f>SUM(X65:X80)</f>
        <v>116235.04</v>
      </c>
      <c r="Y81" s="231">
        <f>SUM(Y65:Y80)</f>
        <v>116235.04</v>
      </c>
      <c r="Z81" s="355"/>
      <c r="AA81" s="356"/>
      <c r="AB81" s="323">
        <f>X81/W81</f>
        <v>5.3793342188201428E-2</v>
      </c>
      <c r="AC81" s="334"/>
      <c r="AD81" s="332">
        <f>SUM(AD65:AD80)</f>
        <v>2160770</v>
      </c>
      <c r="AE81" s="231">
        <f>SUM(AE65:AE80)</f>
        <v>119027.12999999999</v>
      </c>
      <c r="AF81" s="332"/>
      <c r="AG81" s="332"/>
      <c r="AH81" s="326">
        <f t="shared" ref="AH81" si="58">ROUND(AE81/AD81,5)</f>
        <v>5.509E-2</v>
      </c>
    </row>
    <row r="82" spans="1:34" ht="18.75" customHeight="1" x14ac:dyDescent="0.2">
      <c r="C82" s="225">
        <f>AVERAGE(C65:C79)</f>
        <v>997156.53333333333</v>
      </c>
      <c r="D82" s="296">
        <f>AVERAGE(D65:D79)</f>
        <v>5458.4760000000006</v>
      </c>
      <c r="S82" s="222"/>
      <c r="U82" s="357" t="s">
        <v>312</v>
      </c>
      <c r="V82" s="335"/>
      <c r="W82" s="335">
        <f>AVERAGE(W65:W79)</f>
        <v>144051.33333333334</v>
      </c>
      <c r="X82" s="336">
        <f>AVERAGE(X65:X79)</f>
        <v>7749.0026666666663</v>
      </c>
      <c r="Y82" s="341"/>
      <c r="Z82" s="358"/>
      <c r="AA82" s="127"/>
      <c r="AB82" s="359"/>
      <c r="AC82" s="340"/>
      <c r="AD82" s="335">
        <f>AVERAGE(AD65:AD79)</f>
        <v>144051.33333333334</v>
      </c>
      <c r="AE82" s="336">
        <f>AVERAGE(AE65:AE79)</f>
        <v>7935.1419999999989</v>
      </c>
      <c r="AF82" s="358"/>
      <c r="AG82" s="127"/>
      <c r="AH82" s="127"/>
    </row>
    <row r="83" spans="1:34" s="227" customFormat="1" ht="18.75" customHeight="1" x14ac:dyDescent="0.2">
      <c r="A83" s="227" t="s">
        <v>155</v>
      </c>
      <c r="B83" s="297"/>
      <c r="C83" s="297">
        <f>SUM(C60+C81)</f>
        <v>215217436</v>
      </c>
      <c r="D83" s="231">
        <f t="shared" ref="D83:I83" si="59">SUM(D60,D81)</f>
        <v>881801.22000000009</v>
      </c>
      <c r="E83" s="231">
        <f t="shared" si="59"/>
        <v>1067275.7448079998</v>
      </c>
      <c r="F83" s="231">
        <f t="shared" si="59"/>
        <v>2537227.9700000002</v>
      </c>
      <c r="G83" s="231">
        <f t="shared" si="59"/>
        <v>4478930.5563939996</v>
      </c>
      <c r="H83" s="288">
        <f t="shared" si="59"/>
        <v>2350.3877562996609</v>
      </c>
      <c r="I83" s="231">
        <f t="shared" si="59"/>
        <v>47.25526077757825</v>
      </c>
      <c r="J83" s="242">
        <f>ROUND(D83/C83,5)</f>
        <v>4.1000000000000003E-3</v>
      </c>
      <c r="K83" s="298"/>
      <c r="L83" s="297">
        <f>SUM(L60+L81)</f>
        <v>215901214</v>
      </c>
      <c r="M83" s="231">
        <f t="shared" ref="M83:R83" si="60">SUM(M60,M81)</f>
        <v>905105.43</v>
      </c>
      <c r="N83" s="231">
        <f t="shared" si="60"/>
        <v>1073640.7022639997</v>
      </c>
      <c r="O83" s="231">
        <f t="shared" si="60"/>
        <v>2612720.1800000002</v>
      </c>
      <c r="P83" s="231">
        <f t="shared" si="60"/>
        <v>4581616.8787280004</v>
      </c>
      <c r="Q83" s="288">
        <f t="shared" si="60"/>
        <v>2246.638782674806</v>
      </c>
      <c r="R83" s="231">
        <f t="shared" si="60"/>
        <v>46.059314281344335</v>
      </c>
      <c r="S83" s="222">
        <f t="shared" si="41"/>
        <v>4.1900000000000001E-3</v>
      </c>
      <c r="T83" s="299"/>
      <c r="U83" s="211" t="s">
        <v>155</v>
      </c>
      <c r="V83" s="360">
        <f t="shared" ref="V83:AA83" si="61">SUM(V60+V81)</f>
        <v>85203</v>
      </c>
      <c r="W83" s="360">
        <f t="shared" si="61"/>
        <v>16323455</v>
      </c>
      <c r="X83" s="361">
        <f t="shared" si="61"/>
        <v>842504.24999999988</v>
      </c>
      <c r="Y83" s="361">
        <f t="shared" si="61"/>
        <v>865366.57</v>
      </c>
      <c r="Z83" s="360">
        <f t="shared" si="61"/>
        <v>166.22284426604696</v>
      </c>
      <c r="AA83" s="361">
        <f t="shared" si="61"/>
        <v>8.7923140030280607</v>
      </c>
      <c r="AB83" s="323">
        <f>X83/W83</f>
        <v>5.1613108254349331E-2</v>
      </c>
      <c r="AC83" s="362">
        <f t="shared" ref="AC83:AE83" si="62">SUM(AC60+AC81)</f>
        <v>89442</v>
      </c>
      <c r="AD83" s="360">
        <f t="shared" si="62"/>
        <v>16890970</v>
      </c>
      <c r="AE83" s="361">
        <f t="shared" si="62"/>
        <v>886987.56</v>
      </c>
      <c r="AF83" s="360">
        <f>SUM(AF60+AF81)</f>
        <v>166.22284426604696</v>
      </c>
      <c r="AG83" s="361">
        <f>SUM(AG60+AG81)</f>
        <v>8.5239863619825567</v>
      </c>
      <c r="AH83" s="127"/>
    </row>
    <row r="84" spans="1:34" ht="18.75" customHeight="1" x14ac:dyDescent="0.2">
      <c r="A84" s="232" t="s">
        <v>312</v>
      </c>
      <c r="T84" s="227"/>
      <c r="U84" s="227"/>
      <c r="V84" s="227"/>
      <c r="Y84" s="108"/>
    </row>
  </sheetData>
  <autoFilter ref="A1:S61"/>
  <pageMargins left="0.2" right="0.2" top="0.5" bottom="0.5" header="0.3" footer="0.3"/>
  <pageSetup scale="24" fitToHeight="0" orientation="portrait" r:id="rId1"/>
  <headerFooter alignWithMargins="0"/>
  <rowBreaks count="1" manualBreakCount="1">
    <brk id="41" max="3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82"/>
  <sheetViews>
    <sheetView view="pageBreakPreview" zoomScaleNormal="115" zoomScaleSheetLayoutView="100" workbookViewId="0">
      <pane xSplit="1" ySplit="1" topLeftCell="B10" activePane="bottomRight" state="frozen"/>
      <selection pane="topRight" activeCell="B1" sqref="B1"/>
      <selection pane="bottomLeft" activeCell="A2" sqref="A2"/>
      <selection pane="bottomRight" activeCell="F16" sqref="F16"/>
    </sheetView>
  </sheetViews>
  <sheetFormatPr defaultColWidth="12.28515625" defaultRowHeight="18.75" customHeight="1" x14ac:dyDescent="0.2"/>
  <cols>
    <col min="1" max="1" width="31.85546875" style="381" bestFit="1" customWidth="1"/>
    <col min="2" max="2" width="16.42578125" style="80" bestFit="1" customWidth="1"/>
    <col min="3" max="3" width="18" style="80" bestFit="1" customWidth="1"/>
    <col min="4" max="4" width="15.5703125" style="77" bestFit="1" customWidth="1"/>
    <col min="5" max="5" width="16" style="77" bestFit="1" customWidth="1"/>
    <col min="6" max="6" width="14.85546875" style="371" bestFit="1" customWidth="1"/>
    <col min="7" max="7" width="13.140625" style="381" bestFit="1" customWidth="1"/>
    <col min="8" max="8" width="15.42578125" style="80" bestFit="1" customWidth="1"/>
    <col min="9" max="9" width="16.28515625" style="77" customWidth="1"/>
    <col min="10" max="10" width="16" style="77" customWidth="1"/>
    <col min="11" max="11" width="20.42578125" style="226" customWidth="1"/>
    <col min="12" max="12" width="14.85546875" style="371" customWidth="1"/>
    <col min="13" max="13" width="19.140625" style="80" customWidth="1"/>
    <col min="14" max="14" width="16.7109375" style="381" customWidth="1"/>
    <col min="15" max="15" width="15.7109375" style="381" customWidth="1"/>
    <col min="16" max="16" width="4.28515625" style="381" customWidth="1"/>
    <col min="17" max="17" width="13.5703125" style="381" customWidth="1"/>
    <col min="18" max="18" width="13" style="381" customWidth="1"/>
    <col min="19" max="19" width="13.42578125" style="381" customWidth="1"/>
    <col min="20" max="20" width="15.140625" style="381" customWidth="1"/>
    <col min="21" max="21" width="14.85546875" style="381" customWidth="1"/>
    <col min="22" max="22" width="12.42578125" style="381" customWidth="1"/>
    <col min="23" max="23" width="13.5703125" style="381" customWidth="1"/>
    <col min="24" max="16384" width="12.28515625" style="381"/>
  </cols>
  <sheetData>
    <row r="1" spans="1:24" s="371" customFormat="1" ht="18.75" customHeight="1" x14ac:dyDescent="0.2">
      <c r="A1" s="370" t="s">
        <v>0</v>
      </c>
      <c r="B1" s="216" t="s">
        <v>66</v>
      </c>
      <c r="C1" s="216" t="s">
        <v>334</v>
      </c>
      <c r="D1" s="217" t="s">
        <v>331</v>
      </c>
      <c r="E1" s="217" t="s">
        <v>60</v>
      </c>
      <c r="F1" s="217" t="s">
        <v>61</v>
      </c>
      <c r="G1" s="217" t="s">
        <v>296</v>
      </c>
      <c r="H1" s="216" t="s">
        <v>336</v>
      </c>
      <c r="I1" s="217" t="s">
        <v>337</v>
      </c>
      <c r="J1" s="217" t="s">
        <v>60</v>
      </c>
      <c r="K1" s="217" t="s">
        <v>69</v>
      </c>
      <c r="L1" s="217" t="s">
        <v>61</v>
      </c>
      <c r="M1" s="216" t="s">
        <v>62</v>
      </c>
      <c r="N1" s="217" t="s">
        <v>63</v>
      </c>
      <c r="O1" s="371" t="s">
        <v>338</v>
      </c>
      <c r="Q1" s="250" t="s">
        <v>335</v>
      </c>
      <c r="R1" s="251" t="s">
        <v>333</v>
      </c>
      <c r="S1" s="250" t="s">
        <v>323</v>
      </c>
      <c r="T1" s="251" t="s">
        <v>276</v>
      </c>
      <c r="U1" s="250" t="s">
        <v>62</v>
      </c>
      <c r="V1" s="251" t="s">
        <v>63</v>
      </c>
      <c r="W1" s="372" t="s">
        <v>298</v>
      </c>
    </row>
    <row r="2" spans="1:24" ht="18.75" customHeight="1" x14ac:dyDescent="0.25">
      <c r="A2" s="373" t="s">
        <v>211</v>
      </c>
      <c r="B2" s="183">
        <v>1523</v>
      </c>
      <c r="C2" s="73">
        <v>3129176</v>
      </c>
      <c r="D2" s="64">
        <v>19371</v>
      </c>
      <c r="E2" s="64">
        <f t="shared" ref="E2:E56" si="0">C2*24.81/5000</f>
        <v>15526.971312</v>
      </c>
      <c r="F2" s="231">
        <f>SUM(D2+E2+K2)</f>
        <v>98672.621312000003</v>
      </c>
      <c r="G2" s="374">
        <f t="shared" ref="G2:G33" si="1">ROUND(D2/C2,5)</f>
        <v>6.1900000000000002E-3</v>
      </c>
      <c r="H2" s="73">
        <f>C2</f>
        <v>3129176</v>
      </c>
      <c r="I2" s="64">
        <f>D2*1.028</f>
        <v>19913.387999999999</v>
      </c>
      <c r="J2" s="64">
        <f t="shared" ref="J2:J56" si="2">H2*24.81/5000</f>
        <v>15526.971312</v>
      </c>
      <c r="K2" s="64">
        <v>63774.65</v>
      </c>
      <c r="L2" s="230">
        <f t="shared" ref="L2:L56" si="3">SUM(I2:K2)</f>
        <v>99215.009312000009</v>
      </c>
      <c r="M2" s="80">
        <f>H2/B2</f>
        <v>2054.6132632961262</v>
      </c>
      <c r="N2" s="77">
        <f>L2/B2</f>
        <v>65.144457854235071</v>
      </c>
      <c r="O2" s="375">
        <f t="shared" ref="O2:O66" si="4">ROUND(I2/H2,5)</f>
        <v>6.3600000000000002E-3</v>
      </c>
      <c r="P2" s="80"/>
      <c r="Q2" s="376">
        <v>701456</v>
      </c>
      <c r="R2" s="377">
        <v>37471.870000000003</v>
      </c>
      <c r="S2" s="376">
        <f>Q2</f>
        <v>701456</v>
      </c>
      <c r="T2" s="377">
        <f>R2*1.028</f>
        <v>38521.08236</v>
      </c>
      <c r="U2" s="378">
        <f>S2/B2</f>
        <v>460.57518056467501</v>
      </c>
      <c r="V2" s="379">
        <f>T2/B2</f>
        <v>25.292897150361128</v>
      </c>
      <c r="W2" s="380">
        <f>ROUND(T2/S2,5)</f>
        <v>5.4919999999999997E-2</v>
      </c>
      <c r="X2" s="80">
        <f>C2+Q2</f>
        <v>3830632</v>
      </c>
    </row>
    <row r="3" spans="1:24" ht="18.75" customHeight="1" x14ac:dyDescent="0.25">
      <c r="A3" s="373" t="s">
        <v>123</v>
      </c>
      <c r="B3" s="183">
        <v>2619</v>
      </c>
      <c r="C3" s="73">
        <v>6081326</v>
      </c>
      <c r="D3" s="64">
        <v>22020.33</v>
      </c>
      <c r="E3" s="64">
        <f t="shared" si="0"/>
        <v>30175.539612</v>
      </c>
      <c r="F3" s="231">
        <f t="shared" ref="F3:F56" si="5">SUM(D3+E3+K3)</f>
        <v>102112.05961200001</v>
      </c>
      <c r="G3" s="374">
        <f t="shared" si="1"/>
        <v>3.62E-3</v>
      </c>
      <c r="H3" s="73">
        <f t="shared" ref="H3:H56" si="6">C3</f>
        <v>6081326</v>
      </c>
      <c r="I3" s="64">
        <f t="shared" ref="I3:I56" si="7">D3*1.028</f>
        <v>22636.899240000002</v>
      </c>
      <c r="J3" s="64">
        <f t="shared" si="2"/>
        <v>30175.539612</v>
      </c>
      <c r="K3" s="64">
        <v>49916.19</v>
      </c>
      <c r="L3" s="230">
        <f t="shared" si="3"/>
        <v>102728.62885200001</v>
      </c>
      <c r="M3" s="80">
        <f t="shared" ref="M3:M56" si="8">H3/B3</f>
        <v>2322.0030546009925</v>
      </c>
      <c r="N3" s="77">
        <f t="shared" ref="N3:N56" si="9">L3/B3</f>
        <v>39.224371459335629</v>
      </c>
      <c r="O3" s="375">
        <f t="shared" ref="O3:O56" si="10">ROUND(I3/H3,5)</f>
        <v>3.7200000000000002E-3</v>
      </c>
      <c r="P3" s="80"/>
      <c r="Q3" s="376">
        <v>208478</v>
      </c>
      <c r="R3" s="377">
        <v>10223.57</v>
      </c>
      <c r="S3" s="376">
        <f t="shared" ref="S3:S56" si="11">Q3</f>
        <v>208478</v>
      </c>
      <c r="T3" s="377">
        <f t="shared" ref="T3:T56" si="12">R3*1.028</f>
        <v>10509.829959999999</v>
      </c>
      <c r="U3" s="378">
        <f t="shared" ref="U3:U56" si="13">S3/B3</f>
        <v>79.602138220694926</v>
      </c>
      <c r="V3" s="379">
        <f>T3/B3</f>
        <v>4.0129171286750669</v>
      </c>
      <c r="W3" s="380">
        <f t="shared" ref="W3:W56" si="14">ROUND(T3/S3,5)</f>
        <v>5.0410000000000003E-2</v>
      </c>
      <c r="X3" s="80">
        <f t="shared" ref="X3:X66" si="15">C3+Q3</f>
        <v>6289804</v>
      </c>
    </row>
    <row r="4" spans="1:24" ht="18.75" customHeight="1" x14ac:dyDescent="0.25">
      <c r="A4" s="373" t="s">
        <v>283</v>
      </c>
      <c r="B4" s="183">
        <v>220</v>
      </c>
      <c r="C4" s="73">
        <v>516189</v>
      </c>
      <c r="D4" s="64">
        <v>2400.29</v>
      </c>
      <c r="E4" s="64">
        <f t="shared" si="0"/>
        <v>2561.3298180000002</v>
      </c>
      <c r="F4" s="231">
        <f t="shared" si="5"/>
        <v>11619.269818000001</v>
      </c>
      <c r="G4" s="374">
        <f t="shared" si="1"/>
        <v>4.6499999999999996E-3</v>
      </c>
      <c r="H4" s="73">
        <f t="shared" si="6"/>
        <v>516189</v>
      </c>
      <c r="I4" s="64">
        <f t="shared" si="7"/>
        <v>2467.4981200000002</v>
      </c>
      <c r="J4" s="64">
        <f t="shared" si="2"/>
        <v>2561.3298180000002</v>
      </c>
      <c r="K4" s="64">
        <v>6657.65</v>
      </c>
      <c r="L4" s="230">
        <f t="shared" si="3"/>
        <v>11686.477938</v>
      </c>
      <c r="M4" s="80">
        <f t="shared" si="8"/>
        <v>2346.3136363636363</v>
      </c>
      <c r="N4" s="77">
        <f t="shared" si="9"/>
        <v>53.120354263636365</v>
      </c>
      <c r="O4" s="375">
        <f t="shared" si="10"/>
        <v>4.7800000000000004E-3</v>
      </c>
      <c r="P4" s="80"/>
      <c r="Q4" s="376">
        <v>12588</v>
      </c>
      <c r="R4" s="377">
        <v>1039.78</v>
      </c>
      <c r="S4" s="376">
        <f t="shared" si="11"/>
        <v>12588</v>
      </c>
      <c r="T4" s="377">
        <f t="shared" si="12"/>
        <v>1068.89384</v>
      </c>
      <c r="U4" s="378">
        <f t="shared" si="13"/>
        <v>57.218181818181819</v>
      </c>
      <c r="V4" s="379">
        <f t="shared" ref="V4:V56" si="16">T4/B4</f>
        <v>4.8586083636363631</v>
      </c>
      <c r="W4" s="380">
        <f t="shared" si="14"/>
        <v>8.4909999999999999E-2</v>
      </c>
      <c r="X4" s="80">
        <f t="shared" si="15"/>
        <v>528777</v>
      </c>
    </row>
    <row r="5" spans="1:24" ht="18.75" customHeight="1" x14ac:dyDescent="0.25">
      <c r="A5" s="373" t="s">
        <v>309</v>
      </c>
      <c r="B5" s="282">
        <v>4082</v>
      </c>
      <c r="C5" s="73">
        <v>9592391</v>
      </c>
      <c r="D5" s="74">
        <v>44755.69</v>
      </c>
      <c r="E5" s="64">
        <f>C5*24.81/5000</f>
        <v>47597.444141999993</v>
      </c>
      <c r="F5" s="231">
        <f t="shared" si="5"/>
        <v>209395.46414200001</v>
      </c>
      <c r="G5" s="374">
        <f t="shared" si="1"/>
        <v>4.6699999999999997E-3</v>
      </c>
      <c r="H5" s="73">
        <v>9592391</v>
      </c>
      <c r="I5" s="64">
        <f t="shared" si="7"/>
        <v>46008.849320000001</v>
      </c>
      <c r="J5" s="64">
        <f t="shared" si="2"/>
        <v>47597.444141999993</v>
      </c>
      <c r="K5" s="64">
        <v>117042.33</v>
      </c>
      <c r="L5" s="230">
        <f t="shared" si="3"/>
        <v>210648.62346199999</v>
      </c>
      <c r="M5" s="80">
        <f t="shared" si="8"/>
        <v>2349.9243018128368</v>
      </c>
      <c r="N5" s="77">
        <f t="shared" si="9"/>
        <v>51.604268364037232</v>
      </c>
      <c r="O5" s="375">
        <f t="shared" si="10"/>
        <v>4.7999999999999996E-3</v>
      </c>
      <c r="P5" s="80"/>
      <c r="Q5" s="376">
        <v>902310</v>
      </c>
      <c r="R5" s="377">
        <v>45507.81</v>
      </c>
      <c r="S5" s="376">
        <f t="shared" si="11"/>
        <v>902310</v>
      </c>
      <c r="T5" s="377">
        <f t="shared" si="12"/>
        <v>46782.028679999996</v>
      </c>
      <c r="U5" s="378">
        <f t="shared" si="13"/>
        <v>221.04605585497305</v>
      </c>
      <c r="V5" s="379">
        <f t="shared" si="16"/>
        <v>11.460565575698187</v>
      </c>
      <c r="W5" s="380">
        <f t="shared" si="14"/>
        <v>5.185E-2</v>
      </c>
      <c r="X5" s="80">
        <f t="shared" si="15"/>
        <v>10494701</v>
      </c>
    </row>
    <row r="6" spans="1:24" ht="18.75" customHeight="1" x14ac:dyDescent="0.25">
      <c r="A6" s="373" t="s">
        <v>253</v>
      </c>
      <c r="B6" s="186">
        <v>140</v>
      </c>
      <c r="C6" s="73">
        <v>233354</v>
      </c>
      <c r="D6" s="64">
        <v>1056.8599999999999</v>
      </c>
      <c r="E6" s="64">
        <f t="shared" si="0"/>
        <v>1157.9025479999998</v>
      </c>
      <c r="F6" s="231">
        <f t="shared" si="5"/>
        <v>7570.0125479999997</v>
      </c>
      <c r="G6" s="374">
        <f t="shared" si="1"/>
        <v>4.5300000000000002E-3</v>
      </c>
      <c r="H6" s="73">
        <f t="shared" si="6"/>
        <v>233354</v>
      </c>
      <c r="I6" s="64">
        <f t="shared" si="7"/>
        <v>1086.45208</v>
      </c>
      <c r="J6" s="64">
        <f t="shared" si="2"/>
        <v>1157.9025479999998</v>
      </c>
      <c r="K6" s="64">
        <v>5355.25</v>
      </c>
      <c r="L6" s="230">
        <f t="shared" si="3"/>
        <v>7599.604628</v>
      </c>
      <c r="M6" s="80">
        <f t="shared" si="8"/>
        <v>1666.8142857142857</v>
      </c>
      <c r="N6" s="77">
        <f t="shared" si="9"/>
        <v>54.282890199999997</v>
      </c>
      <c r="O6" s="375">
        <f t="shared" si="10"/>
        <v>4.6600000000000001E-3</v>
      </c>
      <c r="P6" s="80"/>
      <c r="Q6" s="376">
        <v>25416</v>
      </c>
      <c r="R6" s="377">
        <v>1312.99</v>
      </c>
      <c r="S6" s="376">
        <f t="shared" si="11"/>
        <v>25416</v>
      </c>
      <c r="T6" s="377">
        <f t="shared" si="12"/>
        <v>1349.7537199999999</v>
      </c>
      <c r="U6" s="378">
        <f t="shared" si="13"/>
        <v>181.54285714285714</v>
      </c>
      <c r="V6" s="379">
        <f t="shared" si="16"/>
        <v>9.6410979999999995</v>
      </c>
      <c r="W6" s="380">
        <f t="shared" si="14"/>
        <v>5.3109999999999997E-2</v>
      </c>
      <c r="X6" s="80">
        <f t="shared" si="15"/>
        <v>258770</v>
      </c>
    </row>
    <row r="7" spans="1:24" ht="18.75" customHeight="1" x14ac:dyDescent="0.25">
      <c r="A7" s="373" t="s">
        <v>213</v>
      </c>
      <c r="B7" s="186">
        <v>140</v>
      </c>
      <c r="C7" s="73">
        <v>280119</v>
      </c>
      <c r="D7" s="64">
        <v>1215.72</v>
      </c>
      <c r="E7" s="64">
        <f t="shared" si="0"/>
        <v>1389.950478</v>
      </c>
      <c r="F7" s="231">
        <f t="shared" si="5"/>
        <v>6137.7704780000004</v>
      </c>
      <c r="G7" s="374">
        <f t="shared" si="1"/>
        <v>4.3400000000000001E-3</v>
      </c>
      <c r="H7" s="73">
        <f t="shared" si="6"/>
        <v>280119</v>
      </c>
      <c r="I7" s="64">
        <f t="shared" si="7"/>
        <v>1249.76016</v>
      </c>
      <c r="J7" s="64">
        <f t="shared" si="2"/>
        <v>1389.950478</v>
      </c>
      <c r="K7" s="64">
        <v>3532.1</v>
      </c>
      <c r="L7" s="230">
        <f t="shared" si="3"/>
        <v>6171.8106379999999</v>
      </c>
      <c r="M7" s="80">
        <f t="shared" si="8"/>
        <v>2000.85</v>
      </c>
      <c r="N7" s="77">
        <f t="shared" si="9"/>
        <v>44.084361700000002</v>
      </c>
      <c r="O7" s="375">
        <f t="shared" si="10"/>
        <v>4.4600000000000004E-3</v>
      </c>
      <c r="P7" s="80"/>
      <c r="Q7" s="382">
        <v>49015</v>
      </c>
      <c r="R7" s="383">
        <v>2250.77</v>
      </c>
      <c r="S7" s="376">
        <f t="shared" si="11"/>
        <v>49015</v>
      </c>
      <c r="T7" s="377">
        <f t="shared" si="12"/>
        <v>2313.7915600000001</v>
      </c>
      <c r="U7" s="378">
        <f t="shared" si="13"/>
        <v>350.10714285714283</v>
      </c>
      <c r="V7" s="379">
        <f t="shared" si="16"/>
        <v>16.527082571428572</v>
      </c>
      <c r="W7" s="380">
        <f t="shared" si="14"/>
        <v>4.7210000000000002E-2</v>
      </c>
      <c r="X7" s="80">
        <f t="shared" si="15"/>
        <v>329134</v>
      </c>
    </row>
    <row r="8" spans="1:24" ht="18.75" customHeight="1" x14ac:dyDescent="0.25">
      <c r="A8" s="373" t="s">
        <v>308</v>
      </c>
      <c r="B8" s="186">
        <v>1946</v>
      </c>
      <c r="C8" s="73">
        <v>3223710</v>
      </c>
      <c r="D8" s="64">
        <v>14729.79</v>
      </c>
      <c r="E8" s="64">
        <f>C7*24.81/5000</f>
        <v>1389.950478</v>
      </c>
      <c r="F8" s="231">
        <f t="shared" si="5"/>
        <v>69058.950477999999</v>
      </c>
      <c r="G8" s="374">
        <f t="shared" si="1"/>
        <v>4.5700000000000003E-3</v>
      </c>
      <c r="H8" s="73">
        <f t="shared" si="6"/>
        <v>3223710</v>
      </c>
      <c r="I8" s="64">
        <f t="shared" si="7"/>
        <v>15142.224120000001</v>
      </c>
      <c r="J8" s="64">
        <f t="shared" si="2"/>
        <v>15996.049019999999</v>
      </c>
      <c r="K8" s="64">
        <v>52939.21</v>
      </c>
      <c r="L8" s="230">
        <f t="shared" si="3"/>
        <v>84077.483139999997</v>
      </c>
      <c r="M8" s="80">
        <f t="shared" si="8"/>
        <v>1656.5827338129495</v>
      </c>
      <c r="N8" s="77">
        <f t="shared" si="9"/>
        <v>43.205284244604314</v>
      </c>
      <c r="O8" s="375">
        <f t="shared" si="10"/>
        <v>4.7000000000000002E-3</v>
      </c>
      <c r="P8" s="80"/>
      <c r="Q8" s="376">
        <v>401747</v>
      </c>
      <c r="R8" s="377">
        <v>21779.35</v>
      </c>
      <c r="S8" s="376">
        <f t="shared" si="11"/>
        <v>401747</v>
      </c>
      <c r="T8" s="377">
        <f t="shared" si="12"/>
        <v>22389.1718</v>
      </c>
      <c r="U8" s="378">
        <f t="shared" si="13"/>
        <v>206.44758478931141</v>
      </c>
      <c r="V8" s="379">
        <f t="shared" si="16"/>
        <v>11.505227029804727</v>
      </c>
      <c r="W8" s="380">
        <f t="shared" si="14"/>
        <v>5.5730000000000002E-2</v>
      </c>
      <c r="X8" s="80">
        <f t="shared" si="15"/>
        <v>3625457</v>
      </c>
    </row>
    <row r="9" spans="1:24" ht="18.75" customHeight="1" x14ac:dyDescent="0.25">
      <c r="A9" s="373" t="s">
        <v>177</v>
      </c>
      <c r="B9" s="186">
        <v>90</v>
      </c>
      <c r="C9" s="73">
        <v>170768</v>
      </c>
      <c r="D9" s="64">
        <v>851.9</v>
      </c>
      <c r="E9" s="64">
        <f t="shared" si="0"/>
        <v>847.35081600000001</v>
      </c>
      <c r="F9" s="231">
        <f t="shared" si="5"/>
        <v>5852.9508159999996</v>
      </c>
      <c r="G9" s="374">
        <f t="shared" si="1"/>
        <v>4.9899999999999996E-3</v>
      </c>
      <c r="H9" s="73">
        <f t="shared" si="6"/>
        <v>170768</v>
      </c>
      <c r="I9" s="64">
        <f t="shared" si="7"/>
        <v>875.75319999999999</v>
      </c>
      <c r="J9" s="64">
        <f t="shared" si="2"/>
        <v>847.35081600000001</v>
      </c>
      <c r="K9" s="64">
        <v>4153.7</v>
      </c>
      <c r="L9" s="230">
        <f t="shared" si="3"/>
        <v>5876.804016</v>
      </c>
      <c r="M9" s="80">
        <f t="shared" si="8"/>
        <v>1897.4222222222222</v>
      </c>
      <c r="N9" s="77">
        <f t="shared" si="9"/>
        <v>65.297822400000001</v>
      </c>
      <c r="O9" s="375">
        <f t="shared" si="10"/>
        <v>5.13E-3</v>
      </c>
      <c r="P9" s="80"/>
      <c r="Q9" s="376">
        <v>56606</v>
      </c>
      <c r="R9" s="377">
        <v>2599.34</v>
      </c>
      <c r="S9" s="376">
        <f t="shared" si="11"/>
        <v>56606</v>
      </c>
      <c r="T9" s="377">
        <f t="shared" si="12"/>
        <v>2672.1215200000001</v>
      </c>
      <c r="U9" s="378">
        <f t="shared" si="13"/>
        <v>628.95555555555552</v>
      </c>
      <c r="V9" s="379">
        <f t="shared" si="16"/>
        <v>29.690239111111111</v>
      </c>
      <c r="W9" s="380">
        <f t="shared" si="14"/>
        <v>4.7210000000000002E-2</v>
      </c>
      <c r="X9" s="80">
        <f t="shared" si="15"/>
        <v>227374</v>
      </c>
    </row>
    <row r="10" spans="1:24" ht="18.75" customHeight="1" x14ac:dyDescent="0.25">
      <c r="A10" s="373" t="s">
        <v>9</v>
      </c>
      <c r="B10" s="186">
        <v>1042</v>
      </c>
      <c r="C10" s="73">
        <v>2892753</v>
      </c>
      <c r="D10" s="64">
        <v>12599.03</v>
      </c>
      <c r="E10" s="64">
        <f t="shared" si="0"/>
        <v>14353.840385999998</v>
      </c>
      <c r="F10" s="231">
        <f t="shared" si="5"/>
        <v>55621.690386000002</v>
      </c>
      <c r="G10" s="374">
        <f t="shared" si="1"/>
        <v>4.3600000000000002E-3</v>
      </c>
      <c r="H10" s="73">
        <f t="shared" si="6"/>
        <v>2892753</v>
      </c>
      <c r="I10" s="64">
        <f t="shared" si="7"/>
        <v>12951.80284</v>
      </c>
      <c r="J10" s="64">
        <f t="shared" si="2"/>
        <v>14353.840385999998</v>
      </c>
      <c r="K10" s="64">
        <v>28668.82</v>
      </c>
      <c r="L10" s="230">
        <f t="shared" si="3"/>
        <v>55974.463226</v>
      </c>
      <c r="M10" s="80">
        <f t="shared" si="8"/>
        <v>2776.154510556622</v>
      </c>
      <c r="N10" s="77">
        <f t="shared" si="9"/>
        <v>53.718294842610362</v>
      </c>
      <c r="O10" s="375">
        <f t="shared" si="10"/>
        <v>4.4799999999999996E-3</v>
      </c>
      <c r="P10" s="80"/>
      <c r="Q10" s="376">
        <v>56657</v>
      </c>
      <c r="R10" s="377">
        <v>2253.83</v>
      </c>
      <c r="S10" s="376">
        <f t="shared" si="11"/>
        <v>56657</v>
      </c>
      <c r="T10" s="377">
        <f t="shared" si="12"/>
        <v>2316.9372400000002</v>
      </c>
      <c r="U10" s="378">
        <f t="shared" si="13"/>
        <v>54.373320537428022</v>
      </c>
      <c r="V10" s="379">
        <f t="shared" si="16"/>
        <v>2.2235482149712094</v>
      </c>
      <c r="W10" s="380">
        <f t="shared" si="14"/>
        <v>4.0890000000000003E-2</v>
      </c>
      <c r="X10" s="80">
        <f t="shared" si="15"/>
        <v>2949410</v>
      </c>
    </row>
    <row r="11" spans="1:24" ht="18.75" customHeight="1" x14ac:dyDescent="0.25">
      <c r="A11" s="373" t="s">
        <v>284</v>
      </c>
      <c r="B11" s="186">
        <v>215</v>
      </c>
      <c r="C11" s="73">
        <v>364415</v>
      </c>
      <c r="D11" s="74">
        <v>1392.47</v>
      </c>
      <c r="E11" s="64">
        <f t="shared" si="0"/>
        <v>1808.22723</v>
      </c>
      <c r="F11" s="231">
        <f t="shared" si="5"/>
        <v>8844.4872299999988</v>
      </c>
      <c r="G11" s="374">
        <f t="shared" si="1"/>
        <v>3.82E-3</v>
      </c>
      <c r="H11" s="73">
        <f t="shared" si="6"/>
        <v>364415</v>
      </c>
      <c r="I11" s="64">
        <f t="shared" si="7"/>
        <v>1431.4591600000001</v>
      </c>
      <c r="J11" s="64">
        <f t="shared" si="2"/>
        <v>1808.22723</v>
      </c>
      <c r="K11" s="64">
        <v>5643.79</v>
      </c>
      <c r="L11" s="230">
        <f t="shared" si="3"/>
        <v>8883.4763899999998</v>
      </c>
      <c r="M11" s="80">
        <f t="shared" si="8"/>
        <v>1694.953488372093</v>
      </c>
      <c r="N11" s="77">
        <f t="shared" si="9"/>
        <v>41.3184948372093</v>
      </c>
      <c r="O11" s="375">
        <f t="shared" si="10"/>
        <v>3.9300000000000003E-3</v>
      </c>
      <c r="P11" s="80"/>
      <c r="Q11" s="376">
        <v>18842</v>
      </c>
      <c r="R11" s="377">
        <v>973.38</v>
      </c>
      <c r="S11" s="376">
        <f t="shared" si="11"/>
        <v>18842</v>
      </c>
      <c r="T11" s="377">
        <f t="shared" si="12"/>
        <v>1000.63464</v>
      </c>
      <c r="U11" s="378">
        <f t="shared" si="13"/>
        <v>87.637209302325587</v>
      </c>
      <c r="V11" s="379">
        <f t="shared" si="16"/>
        <v>4.6541146046511628</v>
      </c>
      <c r="W11" s="380">
        <f t="shared" si="14"/>
        <v>5.3109999999999997E-2</v>
      </c>
      <c r="X11" s="80">
        <f t="shared" si="15"/>
        <v>383257</v>
      </c>
    </row>
    <row r="12" spans="1:24" ht="18.75" customHeight="1" x14ac:dyDescent="0.25">
      <c r="A12" s="373" t="s">
        <v>343</v>
      </c>
      <c r="B12" s="186">
        <v>297</v>
      </c>
      <c r="C12" s="73">
        <v>822780</v>
      </c>
      <c r="D12" s="64">
        <v>3400.39</v>
      </c>
      <c r="E12" s="64">
        <f t="shared" si="0"/>
        <v>4082.63436</v>
      </c>
      <c r="F12" s="231">
        <f t="shared" si="5"/>
        <v>19940.824359999999</v>
      </c>
      <c r="G12" s="374">
        <f t="shared" si="1"/>
        <v>4.13E-3</v>
      </c>
      <c r="H12" s="73">
        <f t="shared" si="6"/>
        <v>822780</v>
      </c>
      <c r="I12" s="64">
        <f t="shared" si="7"/>
        <v>3495.6009199999999</v>
      </c>
      <c r="J12" s="64">
        <f t="shared" si="2"/>
        <v>4082.63436</v>
      </c>
      <c r="K12" s="64">
        <v>12457.8</v>
      </c>
      <c r="L12" s="230">
        <f t="shared" si="3"/>
        <v>20036.03528</v>
      </c>
      <c r="M12" s="80">
        <f t="shared" si="8"/>
        <v>2770.3030303030305</v>
      </c>
      <c r="N12" s="77">
        <f t="shared" si="9"/>
        <v>67.46139824915825</v>
      </c>
      <c r="O12" s="375">
        <f t="shared" si="10"/>
        <v>4.2500000000000003E-3</v>
      </c>
      <c r="P12" s="80"/>
      <c r="Q12" s="73">
        <v>136627</v>
      </c>
      <c r="R12" s="64">
        <v>7207.07</v>
      </c>
      <c r="S12" s="376">
        <f t="shared" si="11"/>
        <v>136627</v>
      </c>
      <c r="T12" s="377">
        <f t="shared" si="12"/>
        <v>7408.8679599999996</v>
      </c>
      <c r="U12" s="378">
        <f t="shared" si="13"/>
        <v>460.023569023569</v>
      </c>
      <c r="V12" s="379">
        <f t="shared" si="16"/>
        <v>24.945683367003365</v>
      </c>
      <c r="W12" s="380">
        <f t="shared" si="14"/>
        <v>5.423E-2</v>
      </c>
      <c r="X12" s="80">
        <f t="shared" si="15"/>
        <v>959407</v>
      </c>
    </row>
    <row r="13" spans="1:24" ht="18.75" customHeight="1" x14ac:dyDescent="0.25">
      <c r="A13" s="373" t="s">
        <v>104</v>
      </c>
      <c r="B13" s="186">
        <v>673</v>
      </c>
      <c r="C13" s="73">
        <v>1642739</v>
      </c>
      <c r="D13" s="64">
        <v>8032.37</v>
      </c>
      <c r="E13" s="64">
        <f t="shared" si="0"/>
        <v>8151.2709179999993</v>
      </c>
      <c r="F13" s="231">
        <f t="shared" si="5"/>
        <v>47933.700918000002</v>
      </c>
      <c r="G13" s="374">
        <f t="shared" si="1"/>
        <v>4.8900000000000002E-3</v>
      </c>
      <c r="H13" s="73">
        <v>1558413</v>
      </c>
      <c r="I13" s="64">
        <v>7844.6</v>
      </c>
      <c r="J13" s="64">
        <f t="shared" si="2"/>
        <v>7732.8453060000002</v>
      </c>
      <c r="K13" s="64">
        <v>31750.06</v>
      </c>
      <c r="L13" s="230">
        <f t="shared" si="3"/>
        <v>47327.505306000006</v>
      </c>
      <c r="M13" s="80">
        <f t="shared" si="8"/>
        <v>2315.6210995542347</v>
      </c>
      <c r="N13" s="77">
        <f t="shared" si="9"/>
        <v>70.323187676077282</v>
      </c>
      <c r="O13" s="375">
        <f t="shared" si="10"/>
        <v>5.0299999999999997E-3</v>
      </c>
      <c r="P13" s="80"/>
      <c r="Q13" s="376">
        <v>209551</v>
      </c>
      <c r="R13" s="377">
        <v>12777.15</v>
      </c>
      <c r="S13" s="376">
        <v>186428</v>
      </c>
      <c r="T13" s="377">
        <v>10313.68</v>
      </c>
      <c r="U13" s="378">
        <f t="shared" si="13"/>
        <v>277.01040118870731</v>
      </c>
      <c r="V13" s="379">
        <f t="shared" si="16"/>
        <v>15.324933135215453</v>
      </c>
      <c r="W13" s="380">
        <f t="shared" si="14"/>
        <v>5.5320000000000001E-2</v>
      </c>
      <c r="X13" s="80">
        <f t="shared" si="15"/>
        <v>1852290</v>
      </c>
    </row>
    <row r="14" spans="1:24" ht="18.75" customHeight="1" x14ac:dyDescent="0.25">
      <c r="A14" s="373" t="s">
        <v>344</v>
      </c>
      <c r="B14" s="186">
        <v>3048</v>
      </c>
      <c r="C14" s="73">
        <v>6722298</v>
      </c>
      <c r="D14" s="64">
        <v>27446.95</v>
      </c>
      <c r="E14" s="64">
        <f t="shared" si="0"/>
        <v>33356.042675999997</v>
      </c>
      <c r="F14" s="231">
        <f t="shared" si="5"/>
        <v>121701.282676</v>
      </c>
      <c r="G14" s="374">
        <f t="shared" si="1"/>
        <v>4.0800000000000003E-3</v>
      </c>
      <c r="H14" s="73">
        <f t="shared" si="6"/>
        <v>6722298</v>
      </c>
      <c r="I14" s="64">
        <f t="shared" si="7"/>
        <v>28215.464600000003</v>
      </c>
      <c r="J14" s="64">
        <f t="shared" si="2"/>
        <v>33356.042675999997</v>
      </c>
      <c r="K14" s="64">
        <v>60898.29</v>
      </c>
      <c r="L14" s="230">
        <f t="shared" si="3"/>
        <v>122469.797276</v>
      </c>
      <c r="M14" s="80">
        <f t="shared" si="8"/>
        <v>2205.4783464566931</v>
      </c>
      <c r="N14" s="77">
        <f t="shared" si="9"/>
        <v>40.180379683727033</v>
      </c>
      <c r="O14" s="375">
        <f t="shared" si="10"/>
        <v>4.1999999999999997E-3</v>
      </c>
      <c r="P14" s="80"/>
      <c r="Q14" s="376">
        <v>181644</v>
      </c>
      <c r="R14" s="377">
        <v>9667.1</v>
      </c>
      <c r="S14" s="376">
        <f t="shared" si="11"/>
        <v>181644</v>
      </c>
      <c r="T14" s="377">
        <f t="shared" si="12"/>
        <v>9937.7788</v>
      </c>
      <c r="U14" s="378">
        <f t="shared" si="13"/>
        <v>59.594488188976378</v>
      </c>
      <c r="V14" s="379">
        <f t="shared" si="16"/>
        <v>3.2604261154855645</v>
      </c>
      <c r="W14" s="380">
        <f t="shared" si="14"/>
        <v>5.4710000000000002E-2</v>
      </c>
      <c r="X14" s="80">
        <f t="shared" si="15"/>
        <v>6903942</v>
      </c>
    </row>
    <row r="15" spans="1:24" ht="18.75" customHeight="1" x14ac:dyDescent="0.25">
      <c r="A15" s="373" t="s">
        <v>78</v>
      </c>
      <c r="B15" s="186">
        <v>1162</v>
      </c>
      <c r="C15" s="73">
        <v>3038079</v>
      </c>
      <c r="D15" s="64">
        <v>13076.36</v>
      </c>
      <c r="E15" s="64">
        <f t="shared" si="0"/>
        <v>15074.947998</v>
      </c>
      <c r="F15" s="231">
        <f t="shared" si="5"/>
        <v>81036.067997999999</v>
      </c>
      <c r="G15" s="374">
        <f t="shared" si="1"/>
        <v>4.3E-3</v>
      </c>
      <c r="H15" s="73">
        <f t="shared" si="6"/>
        <v>3038079</v>
      </c>
      <c r="I15" s="64">
        <f>D15*1.1</f>
        <v>14383.996000000001</v>
      </c>
      <c r="J15" s="64">
        <f t="shared" si="2"/>
        <v>15074.947998</v>
      </c>
      <c r="K15" s="64">
        <v>52884.76</v>
      </c>
      <c r="L15" s="230">
        <f t="shared" si="3"/>
        <v>82343.703998000012</v>
      </c>
      <c r="M15" s="80">
        <f t="shared" si="8"/>
        <v>2614.5258175559379</v>
      </c>
      <c r="N15" s="77">
        <f t="shared" si="9"/>
        <v>70.863772803786588</v>
      </c>
      <c r="O15" s="375">
        <f t="shared" si="10"/>
        <v>4.7299999999999998E-3</v>
      </c>
      <c r="P15" s="80"/>
      <c r="Q15" s="376">
        <v>364475</v>
      </c>
      <c r="R15" s="377">
        <v>19397.38</v>
      </c>
      <c r="S15" s="376">
        <f t="shared" si="11"/>
        <v>364475</v>
      </c>
      <c r="T15" s="377">
        <f>R15*1.1</f>
        <v>21337.118000000002</v>
      </c>
      <c r="U15" s="378">
        <f t="shared" si="13"/>
        <v>313.66179001721173</v>
      </c>
      <c r="V15" s="379">
        <f t="shared" si="16"/>
        <v>18.362407917383823</v>
      </c>
      <c r="W15" s="380">
        <f t="shared" si="14"/>
        <v>5.8540000000000002E-2</v>
      </c>
      <c r="X15" s="80">
        <f t="shared" si="15"/>
        <v>3402554</v>
      </c>
    </row>
    <row r="16" spans="1:24" ht="18.75" customHeight="1" x14ac:dyDescent="0.25">
      <c r="A16" s="373" t="s">
        <v>345</v>
      </c>
      <c r="B16" s="186">
        <v>63</v>
      </c>
      <c r="C16" s="73">
        <v>150498</v>
      </c>
      <c r="D16" s="64">
        <v>638.77</v>
      </c>
      <c r="E16" s="64">
        <f>C15*24.81/5000</f>
        <v>15074.947998</v>
      </c>
      <c r="F16" s="231">
        <f t="shared" si="5"/>
        <v>17474.457998000002</v>
      </c>
      <c r="G16" s="374">
        <f t="shared" si="1"/>
        <v>4.2399999999999998E-3</v>
      </c>
      <c r="H16" s="73">
        <f t="shared" si="6"/>
        <v>150498</v>
      </c>
      <c r="I16" s="64">
        <f t="shared" si="7"/>
        <v>656.65556000000004</v>
      </c>
      <c r="J16" s="64">
        <f t="shared" si="2"/>
        <v>746.77107599999999</v>
      </c>
      <c r="K16" s="64">
        <v>1760.74</v>
      </c>
      <c r="L16" s="230">
        <f t="shared" si="3"/>
        <v>3164.1666359999999</v>
      </c>
      <c r="M16" s="80">
        <f t="shared" si="8"/>
        <v>2388.8571428571427</v>
      </c>
      <c r="N16" s="77">
        <f t="shared" si="9"/>
        <v>50.224867238095236</v>
      </c>
      <c r="O16" s="375">
        <f t="shared" si="10"/>
        <v>4.3600000000000002E-3</v>
      </c>
      <c r="P16" s="80"/>
      <c r="Q16" s="376">
        <v>3773</v>
      </c>
      <c r="R16" s="377">
        <v>194.91</v>
      </c>
      <c r="S16" s="376">
        <f t="shared" si="11"/>
        <v>3773</v>
      </c>
      <c r="T16" s="377">
        <f t="shared" si="12"/>
        <v>200.36748</v>
      </c>
      <c r="U16" s="378">
        <f t="shared" si="13"/>
        <v>59.888888888888886</v>
      </c>
      <c r="V16" s="379">
        <f t="shared" si="16"/>
        <v>3.1804361904761906</v>
      </c>
      <c r="W16" s="380">
        <f t="shared" si="14"/>
        <v>5.3109999999999997E-2</v>
      </c>
      <c r="X16" s="80">
        <f t="shared" si="15"/>
        <v>154271</v>
      </c>
    </row>
    <row r="17" spans="1:24" ht="18.75" customHeight="1" x14ac:dyDescent="0.25">
      <c r="A17" s="373" t="s">
        <v>315</v>
      </c>
      <c r="B17" s="186">
        <v>991</v>
      </c>
      <c r="C17" s="73">
        <v>2533733</v>
      </c>
      <c r="D17" s="64">
        <v>10652.36</v>
      </c>
      <c r="E17" s="64">
        <f t="shared" si="0"/>
        <v>12572.383146</v>
      </c>
      <c r="F17" s="231">
        <f t="shared" si="5"/>
        <v>64323.383146</v>
      </c>
      <c r="G17" s="374">
        <f t="shared" si="1"/>
        <v>4.1999999999999997E-3</v>
      </c>
      <c r="H17" s="73">
        <f t="shared" si="6"/>
        <v>2533733</v>
      </c>
      <c r="I17" s="64">
        <f t="shared" si="7"/>
        <v>10950.62608</v>
      </c>
      <c r="J17" s="64">
        <f t="shared" si="2"/>
        <v>12572.383146</v>
      </c>
      <c r="K17" s="64">
        <v>41098.639999999999</v>
      </c>
      <c r="L17" s="230">
        <f t="shared" si="3"/>
        <v>64621.649226000001</v>
      </c>
      <c r="M17" s="80">
        <f t="shared" si="8"/>
        <v>2556.7436932391524</v>
      </c>
      <c r="N17" s="77">
        <f t="shared" si="9"/>
        <v>65.208525959636731</v>
      </c>
      <c r="O17" s="375">
        <f t="shared" si="10"/>
        <v>4.3200000000000001E-3</v>
      </c>
      <c r="P17" s="80"/>
      <c r="Q17" s="376">
        <v>182866</v>
      </c>
      <c r="R17" s="377">
        <v>9500.0400000000009</v>
      </c>
      <c r="S17" s="376">
        <f t="shared" si="11"/>
        <v>182866</v>
      </c>
      <c r="T17" s="377">
        <f t="shared" si="12"/>
        <v>9766.0411200000017</v>
      </c>
      <c r="U17" s="378">
        <f t="shared" si="13"/>
        <v>184.52674066599394</v>
      </c>
      <c r="V17" s="379">
        <f t="shared" si="16"/>
        <v>9.8547337235116057</v>
      </c>
      <c r="W17" s="380">
        <f t="shared" si="14"/>
        <v>5.3409999999999999E-2</v>
      </c>
      <c r="X17" s="80">
        <f t="shared" si="15"/>
        <v>2716599</v>
      </c>
    </row>
    <row r="18" spans="1:24" ht="18.75" customHeight="1" x14ac:dyDescent="0.25">
      <c r="A18" s="373" t="s">
        <v>217</v>
      </c>
      <c r="B18" s="186">
        <v>4460</v>
      </c>
      <c r="C18" s="73">
        <v>10264822</v>
      </c>
      <c r="D18" s="64">
        <v>39314.26</v>
      </c>
      <c r="E18" s="64">
        <f t="shared" si="0"/>
        <v>50934.046763999999</v>
      </c>
      <c r="F18" s="231">
        <f t="shared" si="5"/>
        <v>158881.35676400003</v>
      </c>
      <c r="G18" s="374">
        <f t="shared" si="1"/>
        <v>3.8300000000000001E-3</v>
      </c>
      <c r="H18" s="73">
        <f t="shared" si="6"/>
        <v>10264822</v>
      </c>
      <c r="I18" s="64">
        <f t="shared" si="7"/>
        <v>40415.059280000001</v>
      </c>
      <c r="J18" s="64">
        <f t="shared" si="2"/>
        <v>50934.046763999999</v>
      </c>
      <c r="K18" s="64">
        <v>68633.05</v>
      </c>
      <c r="L18" s="230">
        <f>SUM(I18:K18)</f>
        <v>159982.156044</v>
      </c>
      <c r="M18" s="80">
        <f t="shared" si="8"/>
        <v>2301.5295964125562</v>
      </c>
      <c r="N18" s="77">
        <f t="shared" si="9"/>
        <v>35.870438574887892</v>
      </c>
      <c r="O18" s="375">
        <f t="shared" si="10"/>
        <v>3.9399999999999999E-3</v>
      </c>
      <c r="P18" s="80"/>
      <c r="Q18" s="73">
        <v>1497.48</v>
      </c>
      <c r="R18" s="64">
        <v>9091.83</v>
      </c>
      <c r="S18" s="376">
        <f t="shared" si="11"/>
        <v>1497.48</v>
      </c>
      <c r="T18" s="377">
        <f t="shared" si="12"/>
        <v>9346.4012400000011</v>
      </c>
      <c r="U18" s="378">
        <v>34</v>
      </c>
      <c r="V18" s="379">
        <f t="shared" si="16"/>
        <v>2.0956056591928252</v>
      </c>
      <c r="W18" s="380">
        <f t="shared" si="14"/>
        <v>6.2414199999999997</v>
      </c>
      <c r="X18" s="80">
        <f t="shared" si="15"/>
        <v>10266319.48</v>
      </c>
    </row>
    <row r="19" spans="1:24" ht="18.75" customHeight="1" x14ac:dyDescent="0.25">
      <c r="A19" s="373" t="s">
        <v>168</v>
      </c>
      <c r="B19" s="186">
        <v>1970</v>
      </c>
      <c r="C19" s="73">
        <v>4576735</v>
      </c>
      <c r="D19" s="64">
        <v>18747.259999999998</v>
      </c>
      <c r="E19" s="64">
        <f t="shared" si="0"/>
        <v>22709.75907</v>
      </c>
      <c r="F19" s="231">
        <f t="shared" si="5"/>
        <v>100555.03907</v>
      </c>
      <c r="G19" s="374">
        <f t="shared" si="1"/>
        <v>4.1000000000000003E-3</v>
      </c>
      <c r="H19" s="73">
        <f t="shared" si="6"/>
        <v>4576735</v>
      </c>
      <c r="I19" s="64">
        <f t="shared" si="7"/>
        <v>19272.183279999997</v>
      </c>
      <c r="J19" s="64">
        <f t="shared" si="2"/>
        <v>22709.75907</v>
      </c>
      <c r="K19" s="64">
        <v>59098.02</v>
      </c>
      <c r="L19" s="230">
        <f t="shared" si="3"/>
        <v>101079.96234999999</v>
      </c>
      <c r="M19" s="80">
        <f t="shared" si="8"/>
        <v>2323.215736040609</v>
      </c>
      <c r="N19" s="77">
        <f t="shared" si="9"/>
        <v>51.309625558375629</v>
      </c>
      <c r="O19" s="375">
        <f t="shared" si="10"/>
        <v>4.2100000000000002E-3</v>
      </c>
      <c r="P19" s="80"/>
      <c r="Q19" s="376">
        <v>440798</v>
      </c>
      <c r="R19" s="377">
        <v>24641.42</v>
      </c>
      <c r="S19" s="376">
        <f t="shared" si="11"/>
        <v>440798</v>
      </c>
      <c r="T19" s="377">
        <f t="shared" si="12"/>
        <v>25331.37976</v>
      </c>
      <c r="U19" s="378">
        <f t="shared" si="13"/>
        <v>223.75532994923859</v>
      </c>
      <c r="V19" s="379">
        <f t="shared" si="16"/>
        <v>12.85856840609137</v>
      </c>
      <c r="W19" s="380">
        <f t="shared" si="14"/>
        <v>5.747E-2</v>
      </c>
      <c r="X19" s="80">
        <f t="shared" si="15"/>
        <v>5017533</v>
      </c>
    </row>
    <row r="20" spans="1:24" s="384" customFormat="1" ht="18.75" customHeight="1" x14ac:dyDescent="0.25">
      <c r="A20" s="373" t="s">
        <v>346</v>
      </c>
      <c r="B20" s="282">
        <v>1236</v>
      </c>
      <c r="C20" s="73">
        <v>2879943</v>
      </c>
      <c r="D20" s="64">
        <v>10182.85</v>
      </c>
      <c r="E20" s="64">
        <f t="shared" si="0"/>
        <v>14290.277166</v>
      </c>
      <c r="F20" s="231">
        <f t="shared" si="5"/>
        <v>110491.12716599999</v>
      </c>
      <c r="G20" s="374">
        <f t="shared" si="1"/>
        <v>3.5400000000000002E-3</v>
      </c>
      <c r="H20" s="73">
        <f t="shared" si="6"/>
        <v>2879943</v>
      </c>
      <c r="I20" s="64">
        <f t="shared" si="7"/>
        <v>10467.969800000001</v>
      </c>
      <c r="J20" s="64">
        <f t="shared" si="2"/>
        <v>14290.277166</v>
      </c>
      <c r="K20" s="64">
        <v>86018</v>
      </c>
      <c r="L20" s="230">
        <f t="shared" si="3"/>
        <v>110776.24696600001</v>
      </c>
      <c r="M20" s="80">
        <f t="shared" si="8"/>
        <v>2330.0509708737864</v>
      </c>
      <c r="N20" s="77">
        <f t="shared" si="9"/>
        <v>89.624795279935284</v>
      </c>
      <c r="O20" s="375">
        <f t="shared" si="10"/>
        <v>3.63E-3</v>
      </c>
      <c r="P20" s="80"/>
      <c r="Q20" s="376">
        <v>224524</v>
      </c>
      <c r="R20" s="377">
        <v>11934.02</v>
      </c>
      <c r="S20" s="376">
        <f t="shared" si="11"/>
        <v>224524</v>
      </c>
      <c r="T20" s="377">
        <f t="shared" si="12"/>
        <v>12268.172560000001</v>
      </c>
      <c r="U20" s="378">
        <f t="shared" si="13"/>
        <v>181.6537216828479</v>
      </c>
      <c r="V20" s="379">
        <f t="shared" si="16"/>
        <v>9.9257059546925568</v>
      </c>
      <c r="W20" s="380">
        <f t="shared" si="14"/>
        <v>5.4640000000000001E-2</v>
      </c>
      <c r="X20" s="80">
        <f t="shared" si="15"/>
        <v>3104467</v>
      </c>
    </row>
    <row r="21" spans="1:24" ht="18.75" customHeight="1" x14ac:dyDescent="0.25">
      <c r="A21" s="373" t="s">
        <v>348</v>
      </c>
      <c r="B21" s="186">
        <v>847</v>
      </c>
      <c r="C21" s="73">
        <v>2482400</v>
      </c>
      <c r="D21" s="64">
        <v>9843.41</v>
      </c>
      <c r="E21" s="64">
        <f t="shared" si="0"/>
        <v>12317.668799999999</v>
      </c>
      <c r="F21" s="231">
        <f t="shared" si="5"/>
        <v>64991.2788</v>
      </c>
      <c r="G21" s="374">
        <f t="shared" si="1"/>
        <v>3.9699999999999996E-3</v>
      </c>
      <c r="H21" s="73">
        <f t="shared" si="6"/>
        <v>2482400</v>
      </c>
      <c r="I21" s="64">
        <f t="shared" si="7"/>
        <v>10119.02548</v>
      </c>
      <c r="J21" s="64">
        <f t="shared" si="2"/>
        <v>12317.668799999999</v>
      </c>
      <c r="K21" s="64">
        <v>42830.2</v>
      </c>
      <c r="L21" s="230">
        <f t="shared" si="3"/>
        <v>65266.894279999993</v>
      </c>
      <c r="M21" s="80">
        <f t="shared" si="8"/>
        <v>2930.814639905549</v>
      </c>
      <c r="N21" s="77">
        <f t="shared" si="9"/>
        <v>77.056545785123959</v>
      </c>
      <c r="O21" s="375">
        <f t="shared" si="10"/>
        <v>4.0800000000000003E-3</v>
      </c>
      <c r="P21" s="80"/>
      <c r="Q21" s="376">
        <v>193990</v>
      </c>
      <c r="R21" s="377">
        <v>10581.75</v>
      </c>
      <c r="S21" s="376">
        <f t="shared" si="11"/>
        <v>193990</v>
      </c>
      <c r="T21" s="377">
        <f t="shared" si="12"/>
        <v>10878.039000000001</v>
      </c>
      <c r="U21" s="378">
        <f t="shared" si="13"/>
        <v>229.0318772136954</v>
      </c>
      <c r="V21" s="379">
        <f t="shared" si="16"/>
        <v>12.843021251475797</v>
      </c>
      <c r="W21" s="380">
        <f t="shared" si="14"/>
        <v>5.6079999999999998E-2</v>
      </c>
      <c r="X21" s="80">
        <f t="shared" si="15"/>
        <v>2676390</v>
      </c>
    </row>
    <row r="22" spans="1:24" ht="18.75" customHeight="1" x14ac:dyDescent="0.25">
      <c r="A22" s="373" t="s">
        <v>183</v>
      </c>
      <c r="B22" s="186">
        <v>1112</v>
      </c>
      <c r="C22" s="73">
        <v>2925703</v>
      </c>
      <c r="D22" s="64">
        <v>11420.47</v>
      </c>
      <c r="E22" s="64">
        <f t="shared" si="0"/>
        <v>14517.338285999998</v>
      </c>
      <c r="F22" s="231">
        <f t="shared" si="5"/>
        <v>65113.448285999999</v>
      </c>
      <c r="G22" s="374">
        <f t="shared" si="1"/>
        <v>3.8999999999999998E-3</v>
      </c>
      <c r="H22" s="73">
        <f t="shared" si="6"/>
        <v>2925703</v>
      </c>
      <c r="I22" s="64">
        <f t="shared" si="7"/>
        <v>11740.24316</v>
      </c>
      <c r="J22" s="64">
        <f t="shared" si="2"/>
        <v>14517.338285999998</v>
      </c>
      <c r="K22" s="64">
        <v>39175.64</v>
      </c>
      <c r="L22" s="230">
        <f t="shared" si="3"/>
        <v>65433.221445999996</v>
      </c>
      <c r="M22" s="80">
        <f t="shared" si="8"/>
        <v>2631.0278776978416</v>
      </c>
      <c r="N22" s="77">
        <f t="shared" si="9"/>
        <v>58.842825041366901</v>
      </c>
      <c r="O22" s="375">
        <f t="shared" si="10"/>
        <v>4.0099999999999997E-3</v>
      </c>
      <c r="P22" s="80"/>
      <c r="Q22" s="376">
        <v>283869</v>
      </c>
      <c r="R22" s="377">
        <v>14225.1</v>
      </c>
      <c r="S22" s="376">
        <f t="shared" si="11"/>
        <v>283869</v>
      </c>
      <c r="T22" s="377">
        <f t="shared" si="12"/>
        <v>14623.4028</v>
      </c>
      <c r="U22" s="378">
        <f t="shared" si="13"/>
        <v>255.27787769784172</v>
      </c>
      <c r="V22" s="379">
        <f t="shared" si="16"/>
        <v>13.150542086330935</v>
      </c>
      <c r="W22" s="380">
        <f t="shared" si="14"/>
        <v>5.151E-2</v>
      </c>
      <c r="X22" s="80">
        <f t="shared" si="15"/>
        <v>3209572</v>
      </c>
    </row>
    <row r="23" spans="1:24" ht="18.75" customHeight="1" x14ac:dyDescent="0.25">
      <c r="A23" s="373" t="s">
        <v>207</v>
      </c>
      <c r="B23" s="186">
        <v>2330</v>
      </c>
      <c r="C23" s="73">
        <v>6855122</v>
      </c>
      <c r="D23" s="64">
        <v>25850.959999999999</v>
      </c>
      <c r="E23" s="64">
        <f t="shared" si="0"/>
        <v>34015.115363999997</v>
      </c>
      <c r="F23" s="231">
        <f t="shared" si="5"/>
        <v>120252.225364</v>
      </c>
      <c r="G23" s="374">
        <f t="shared" si="1"/>
        <v>3.7699999999999999E-3</v>
      </c>
      <c r="H23" s="73">
        <f t="shared" si="6"/>
        <v>6855122</v>
      </c>
      <c r="I23" s="64">
        <f t="shared" si="7"/>
        <v>26574.78688</v>
      </c>
      <c r="J23" s="64">
        <f t="shared" si="2"/>
        <v>34015.115363999997</v>
      </c>
      <c r="K23" s="64">
        <v>60386.15</v>
      </c>
      <c r="L23" s="230">
        <f t="shared" si="3"/>
        <v>120976.05224399999</v>
      </c>
      <c r="M23" s="80">
        <f t="shared" si="8"/>
        <v>2942.1124463519313</v>
      </c>
      <c r="N23" s="77">
        <f t="shared" si="9"/>
        <v>51.921052465236045</v>
      </c>
      <c r="O23" s="375">
        <f t="shared" si="10"/>
        <v>3.8800000000000002E-3</v>
      </c>
      <c r="P23" s="80"/>
      <c r="Q23" s="376">
        <v>349277</v>
      </c>
      <c r="R23" s="377">
        <v>18620.61</v>
      </c>
      <c r="S23" s="376">
        <f t="shared" si="11"/>
        <v>349277</v>
      </c>
      <c r="T23" s="377">
        <f t="shared" si="12"/>
        <v>19141.987080000003</v>
      </c>
      <c r="U23" s="378">
        <f t="shared" si="13"/>
        <v>149.90429184549356</v>
      </c>
      <c r="V23" s="379">
        <f t="shared" si="16"/>
        <v>8.215445098712447</v>
      </c>
      <c r="W23" s="380">
        <f t="shared" si="14"/>
        <v>5.4800000000000001E-2</v>
      </c>
      <c r="X23" s="80">
        <f t="shared" si="15"/>
        <v>7204399</v>
      </c>
    </row>
    <row r="24" spans="1:24" ht="18.75" customHeight="1" x14ac:dyDescent="0.25">
      <c r="A24" s="373" t="s">
        <v>246</v>
      </c>
      <c r="B24" s="186">
        <v>11078</v>
      </c>
      <c r="C24" s="73">
        <v>27811313</v>
      </c>
      <c r="D24" s="64">
        <v>94305.52</v>
      </c>
      <c r="E24" s="64">
        <f t="shared" si="0"/>
        <v>137999.73510600001</v>
      </c>
      <c r="F24" s="231">
        <f t="shared" si="5"/>
        <v>329529.80510599999</v>
      </c>
      <c r="G24" s="374">
        <f t="shared" si="1"/>
        <v>3.3899999999999998E-3</v>
      </c>
      <c r="H24" s="73">
        <f t="shared" si="6"/>
        <v>27811313</v>
      </c>
      <c r="I24" s="64">
        <f t="shared" si="7"/>
        <v>96946.074560000008</v>
      </c>
      <c r="J24" s="64">
        <f t="shared" si="2"/>
        <v>137999.73510600001</v>
      </c>
      <c r="K24" s="64">
        <v>97224.55</v>
      </c>
      <c r="L24" s="230">
        <f t="shared" si="3"/>
        <v>332170.359666</v>
      </c>
      <c r="M24" s="80">
        <f t="shared" si="8"/>
        <v>2510.4994583859902</v>
      </c>
      <c r="N24" s="77">
        <f t="shared" si="9"/>
        <v>29.984686736414517</v>
      </c>
      <c r="O24" s="375">
        <f t="shared" si="10"/>
        <v>3.49E-3</v>
      </c>
      <c r="P24" s="80"/>
      <c r="Q24" s="73">
        <v>1096642</v>
      </c>
      <c r="R24" s="64">
        <v>57777.45</v>
      </c>
      <c r="S24" s="376">
        <f t="shared" si="11"/>
        <v>1096642</v>
      </c>
      <c r="T24" s="377">
        <f t="shared" si="12"/>
        <v>59395.2186</v>
      </c>
      <c r="U24" s="378">
        <f t="shared" si="13"/>
        <v>98.992778479870012</v>
      </c>
      <c r="V24" s="379">
        <f t="shared" si="16"/>
        <v>5.3615470843112476</v>
      </c>
      <c r="W24" s="380">
        <f t="shared" si="14"/>
        <v>5.416E-2</v>
      </c>
      <c r="X24" s="80">
        <f t="shared" si="15"/>
        <v>28907955</v>
      </c>
    </row>
    <row r="25" spans="1:24" ht="18.75" customHeight="1" x14ac:dyDescent="0.25">
      <c r="A25" s="373" t="s">
        <v>128</v>
      </c>
      <c r="B25" s="186">
        <v>2459</v>
      </c>
      <c r="C25" s="73">
        <v>6085532</v>
      </c>
      <c r="D25" s="64">
        <v>23105.05</v>
      </c>
      <c r="E25" s="64">
        <f t="shared" si="0"/>
        <v>30196.409783999996</v>
      </c>
      <c r="F25" s="231">
        <f t="shared" si="5"/>
        <v>165066.30978399998</v>
      </c>
      <c r="G25" s="374">
        <f t="shared" si="1"/>
        <v>3.8E-3</v>
      </c>
      <c r="H25" s="73">
        <f t="shared" si="6"/>
        <v>6085532</v>
      </c>
      <c r="I25" s="64">
        <f t="shared" si="7"/>
        <v>23751.991399999999</v>
      </c>
      <c r="J25" s="64">
        <f t="shared" si="2"/>
        <v>30196.409783999996</v>
      </c>
      <c r="K25" s="64">
        <v>111764.85</v>
      </c>
      <c r="L25" s="230">
        <f t="shared" si="3"/>
        <v>165713.25118399999</v>
      </c>
      <c r="M25" s="80">
        <f t="shared" si="8"/>
        <v>2474.7995119967468</v>
      </c>
      <c r="N25" s="77">
        <f t="shared" si="9"/>
        <v>67.390504751525</v>
      </c>
      <c r="O25" s="375">
        <f t="shared" si="10"/>
        <v>3.8999999999999998E-3</v>
      </c>
      <c r="P25" s="80"/>
      <c r="Q25" s="73">
        <v>1068741</v>
      </c>
      <c r="R25" s="64">
        <v>57718.3</v>
      </c>
      <c r="S25" s="376">
        <f t="shared" si="11"/>
        <v>1068741</v>
      </c>
      <c r="T25" s="377">
        <f t="shared" si="12"/>
        <v>59334.412400000001</v>
      </c>
      <c r="U25" s="378">
        <f t="shared" si="13"/>
        <v>434.62423749491666</v>
      </c>
      <c r="V25" s="379">
        <f t="shared" si="16"/>
        <v>24.129488572590486</v>
      </c>
      <c r="W25" s="380">
        <f t="shared" si="14"/>
        <v>5.552E-2</v>
      </c>
      <c r="X25" s="80">
        <f t="shared" si="15"/>
        <v>7154273</v>
      </c>
    </row>
    <row r="26" spans="1:24" ht="18.75" customHeight="1" x14ac:dyDescent="0.25">
      <c r="A26" s="373" t="s">
        <v>176</v>
      </c>
      <c r="B26" s="186">
        <v>4269</v>
      </c>
      <c r="C26" s="73">
        <v>11707852</v>
      </c>
      <c r="D26" s="64">
        <v>43079.7</v>
      </c>
      <c r="E26" s="64">
        <f t="shared" si="0"/>
        <v>58094.361623999997</v>
      </c>
      <c r="F26" s="231">
        <f t="shared" si="5"/>
        <v>236939.071624</v>
      </c>
      <c r="G26" s="374">
        <f t="shared" si="1"/>
        <v>3.6800000000000001E-3</v>
      </c>
      <c r="H26" s="73">
        <v>11008831</v>
      </c>
      <c r="I26" s="64">
        <v>41136.14</v>
      </c>
      <c r="J26" s="64">
        <f t="shared" si="2"/>
        <v>54625.819422</v>
      </c>
      <c r="K26" s="64">
        <v>135765.01</v>
      </c>
      <c r="L26" s="230">
        <f t="shared" si="3"/>
        <v>231526.96942199999</v>
      </c>
      <c r="M26" s="80">
        <f t="shared" si="8"/>
        <v>2578.7844928554696</v>
      </c>
      <c r="N26" s="77">
        <f t="shared" si="9"/>
        <v>54.234473980323259</v>
      </c>
      <c r="O26" s="375">
        <f t="shared" si="10"/>
        <v>3.7399999999999998E-3</v>
      </c>
      <c r="P26" s="80"/>
      <c r="Q26" s="73">
        <v>227695</v>
      </c>
      <c r="R26" s="64">
        <v>12464.57</v>
      </c>
      <c r="S26" s="376">
        <v>213802</v>
      </c>
      <c r="T26" s="377">
        <v>12057.16</v>
      </c>
      <c r="U26" s="378">
        <f t="shared" si="13"/>
        <v>50.082454907472474</v>
      </c>
      <c r="V26" s="379">
        <f t="shared" si="16"/>
        <v>2.8243523073319277</v>
      </c>
      <c r="W26" s="380">
        <f t="shared" si="14"/>
        <v>5.6390000000000003E-2</v>
      </c>
      <c r="X26" s="80">
        <f t="shared" si="15"/>
        <v>11935547</v>
      </c>
    </row>
    <row r="27" spans="1:24" ht="18.75" customHeight="1" x14ac:dyDescent="0.25">
      <c r="A27" s="373" t="s">
        <v>184</v>
      </c>
      <c r="B27" s="186">
        <v>3561</v>
      </c>
      <c r="C27" s="73">
        <v>10264374</v>
      </c>
      <c r="D27" s="64">
        <v>37371.39</v>
      </c>
      <c r="E27" s="64">
        <f t="shared" si="0"/>
        <v>50931.823788000002</v>
      </c>
      <c r="F27" s="231">
        <f t="shared" si="5"/>
        <v>196537.92378800001</v>
      </c>
      <c r="G27" s="374">
        <f t="shared" si="1"/>
        <v>3.64E-3</v>
      </c>
      <c r="H27" s="73">
        <f t="shared" si="6"/>
        <v>10264374</v>
      </c>
      <c r="I27" s="64">
        <f t="shared" si="7"/>
        <v>38417.788919999999</v>
      </c>
      <c r="J27" s="64">
        <f t="shared" si="2"/>
        <v>50931.823788000002</v>
      </c>
      <c r="K27" s="64">
        <v>108234.71</v>
      </c>
      <c r="L27" s="230">
        <f t="shared" si="3"/>
        <v>197584.32270800002</v>
      </c>
      <c r="M27" s="80">
        <f t="shared" si="8"/>
        <v>2882.441449031171</v>
      </c>
      <c r="N27" s="77">
        <f t="shared" si="9"/>
        <v>55.485628393147998</v>
      </c>
      <c r="O27" s="375">
        <f t="shared" si="10"/>
        <v>3.7399999999999998E-3</v>
      </c>
      <c r="P27" s="80"/>
      <c r="Q27" s="376">
        <v>882948</v>
      </c>
      <c r="R27" s="377">
        <v>45314.47</v>
      </c>
      <c r="S27" s="376">
        <f t="shared" si="11"/>
        <v>882948</v>
      </c>
      <c r="T27" s="377">
        <f t="shared" si="12"/>
        <v>46583.275160000005</v>
      </c>
      <c r="U27" s="378">
        <f t="shared" si="13"/>
        <v>247.94945240101094</v>
      </c>
      <c r="V27" s="379">
        <f t="shared" si="16"/>
        <v>13.081515068800901</v>
      </c>
      <c r="W27" s="380">
        <f t="shared" si="14"/>
        <v>5.2760000000000001E-2</v>
      </c>
      <c r="X27" s="80">
        <f t="shared" si="15"/>
        <v>11147322</v>
      </c>
    </row>
    <row r="28" spans="1:24" ht="18.75" customHeight="1" x14ac:dyDescent="0.25">
      <c r="A28" s="373" t="s">
        <v>199</v>
      </c>
      <c r="B28" s="186">
        <v>873</v>
      </c>
      <c r="C28" s="73">
        <v>2636053</v>
      </c>
      <c r="D28" s="64">
        <v>8932.5499999999993</v>
      </c>
      <c r="E28" s="64">
        <f t="shared" si="0"/>
        <v>13080.094986</v>
      </c>
      <c r="F28" s="231">
        <f t="shared" si="5"/>
        <v>53867.794986000001</v>
      </c>
      <c r="G28" s="374">
        <f t="shared" si="1"/>
        <v>3.3899999999999998E-3</v>
      </c>
      <c r="H28" s="73">
        <v>2596496</v>
      </c>
      <c r="I28" s="64">
        <v>9001.9599999999991</v>
      </c>
      <c r="J28" s="64">
        <f t="shared" si="2"/>
        <v>12883.813151999999</v>
      </c>
      <c r="K28" s="64">
        <v>31855.15</v>
      </c>
      <c r="L28" s="230">
        <f t="shared" si="3"/>
        <v>53740.923152000003</v>
      </c>
      <c r="M28" s="80">
        <f t="shared" si="8"/>
        <v>2974.2222222222222</v>
      </c>
      <c r="N28" s="77">
        <f t="shared" si="9"/>
        <v>61.558903954180991</v>
      </c>
      <c r="O28" s="375">
        <f t="shared" si="10"/>
        <v>3.47E-3</v>
      </c>
      <c r="P28" s="80"/>
      <c r="Q28" s="73">
        <v>155568</v>
      </c>
      <c r="R28" s="64">
        <v>7817.54</v>
      </c>
      <c r="S28" s="376">
        <v>151177</v>
      </c>
      <c r="T28" s="377">
        <v>7798.58</v>
      </c>
      <c r="U28" s="378">
        <f t="shared" si="13"/>
        <v>173.16953035509738</v>
      </c>
      <c r="V28" s="379">
        <f t="shared" si="16"/>
        <v>8.933081328751431</v>
      </c>
      <c r="W28" s="380">
        <f t="shared" si="14"/>
        <v>5.1589999999999997E-2</v>
      </c>
      <c r="X28" s="80">
        <f t="shared" si="15"/>
        <v>2791621</v>
      </c>
    </row>
    <row r="29" spans="1:24" ht="18.75" customHeight="1" x14ac:dyDescent="0.25">
      <c r="A29" s="373" t="s">
        <v>164</v>
      </c>
      <c r="B29" s="186">
        <v>1680</v>
      </c>
      <c r="C29" s="73">
        <v>3938353</v>
      </c>
      <c r="D29" s="64">
        <v>16667.34</v>
      </c>
      <c r="E29" s="64">
        <f t="shared" si="0"/>
        <v>19542.107585999998</v>
      </c>
      <c r="F29" s="231">
        <f t="shared" si="5"/>
        <v>78620.837585999994</v>
      </c>
      <c r="G29" s="374">
        <f t="shared" si="1"/>
        <v>4.2300000000000003E-3</v>
      </c>
      <c r="H29" s="73">
        <f t="shared" si="6"/>
        <v>3938353</v>
      </c>
      <c r="I29" s="64">
        <f t="shared" si="7"/>
        <v>17134.025519999999</v>
      </c>
      <c r="J29" s="64">
        <f t="shared" si="2"/>
        <v>19542.107585999998</v>
      </c>
      <c r="K29" s="64">
        <v>42411.39</v>
      </c>
      <c r="L29" s="230">
        <f t="shared" si="3"/>
        <v>79087.523105999993</v>
      </c>
      <c r="M29" s="80">
        <f t="shared" si="8"/>
        <v>2344.257738095238</v>
      </c>
      <c r="N29" s="77">
        <f t="shared" si="9"/>
        <v>47.075906610714284</v>
      </c>
      <c r="O29" s="375">
        <f t="shared" si="10"/>
        <v>4.3499999999999997E-3</v>
      </c>
      <c r="P29" s="80"/>
      <c r="Q29" s="73">
        <v>277762</v>
      </c>
      <c r="R29" s="64">
        <v>19212.189999999999</v>
      </c>
      <c r="S29" s="376">
        <f t="shared" si="11"/>
        <v>277762</v>
      </c>
      <c r="T29" s="377">
        <f t="shared" si="12"/>
        <v>19750.13132</v>
      </c>
      <c r="U29" s="378">
        <f t="shared" si="13"/>
        <v>165.3345238095238</v>
      </c>
      <c r="V29" s="379">
        <f t="shared" si="16"/>
        <v>11.756030547619048</v>
      </c>
      <c r="W29" s="380">
        <f t="shared" si="14"/>
        <v>7.1099999999999997E-2</v>
      </c>
      <c r="X29" s="80">
        <f t="shared" si="15"/>
        <v>4216115</v>
      </c>
    </row>
    <row r="30" spans="1:24" ht="18.75" customHeight="1" x14ac:dyDescent="0.25">
      <c r="A30" s="373" t="s">
        <v>119</v>
      </c>
      <c r="B30" s="186">
        <v>304</v>
      </c>
      <c r="C30" s="73">
        <v>652901</v>
      </c>
      <c r="D30" s="64">
        <v>2282.64</v>
      </c>
      <c r="E30" s="64">
        <f t="shared" si="0"/>
        <v>3239.6947619999996</v>
      </c>
      <c r="F30" s="231">
        <f t="shared" si="5"/>
        <v>19830.194761999999</v>
      </c>
      <c r="G30" s="374">
        <f t="shared" si="1"/>
        <v>3.5000000000000001E-3</v>
      </c>
      <c r="H30" s="73">
        <f t="shared" si="6"/>
        <v>652901</v>
      </c>
      <c r="I30" s="64">
        <f t="shared" si="7"/>
        <v>2346.5539199999998</v>
      </c>
      <c r="J30" s="64">
        <f t="shared" si="2"/>
        <v>3239.6947619999996</v>
      </c>
      <c r="K30" s="64">
        <v>14307.86</v>
      </c>
      <c r="L30" s="230">
        <f t="shared" si="3"/>
        <v>19894.108681999998</v>
      </c>
      <c r="M30" s="80">
        <f t="shared" si="8"/>
        <v>2147.7006578947367</v>
      </c>
      <c r="N30" s="77">
        <f t="shared" si="9"/>
        <v>65.441146980263156</v>
      </c>
      <c r="O30" s="375">
        <f t="shared" si="10"/>
        <v>3.5899999999999999E-3</v>
      </c>
      <c r="P30" s="80"/>
      <c r="Q30" s="376">
        <v>174295</v>
      </c>
      <c r="R30" s="377">
        <v>9164.23</v>
      </c>
      <c r="S30" s="376">
        <f t="shared" si="11"/>
        <v>174295</v>
      </c>
      <c r="T30" s="377">
        <f t="shared" si="12"/>
        <v>9420.8284399999993</v>
      </c>
      <c r="U30" s="378">
        <f t="shared" si="13"/>
        <v>573.33881578947364</v>
      </c>
      <c r="V30" s="379">
        <f t="shared" si="16"/>
        <v>30.989567236842102</v>
      </c>
      <c r="W30" s="380">
        <f t="shared" si="14"/>
        <v>5.4050000000000001E-2</v>
      </c>
      <c r="X30" s="80">
        <f t="shared" si="15"/>
        <v>827196</v>
      </c>
    </row>
    <row r="31" spans="1:24" ht="18.75" customHeight="1" x14ac:dyDescent="0.25">
      <c r="A31" s="373" t="s">
        <v>310</v>
      </c>
      <c r="B31" s="186">
        <v>1316</v>
      </c>
      <c r="C31" s="73">
        <v>2781647</v>
      </c>
      <c r="D31" s="64">
        <v>11498.53</v>
      </c>
      <c r="E31" s="64">
        <f>C30*24.81/5000</f>
        <v>3239.6947619999996</v>
      </c>
      <c r="F31" s="231">
        <f t="shared" si="5"/>
        <v>35929.314762000002</v>
      </c>
      <c r="G31" s="374">
        <f t="shared" si="1"/>
        <v>4.13E-3</v>
      </c>
      <c r="H31" s="73">
        <f t="shared" si="6"/>
        <v>2781647</v>
      </c>
      <c r="I31" s="64">
        <f t="shared" si="7"/>
        <v>11820.488840000002</v>
      </c>
      <c r="J31" s="64">
        <f t="shared" si="2"/>
        <v>13802.532413999999</v>
      </c>
      <c r="K31" s="64">
        <v>21191.09</v>
      </c>
      <c r="L31" s="230">
        <f t="shared" si="3"/>
        <v>46814.111254000003</v>
      </c>
      <c r="M31" s="80">
        <f t="shared" si="8"/>
        <v>2113.7135258358662</v>
      </c>
      <c r="N31" s="77">
        <f t="shared" si="9"/>
        <v>35.573032867781158</v>
      </c>
      <c r="O31" s="375">
        <f t="shared" si="10"/>
        <v>4.2500000000000003E-3</v>
      </c>
      <c r="P31" s="80"/>
      <c r="Q31" s="376">
        <v>117468</v>
      </c>
      <c r="R31" s="377">
        <v>4694.03</v>
      </c>
      <c r="S31" s="376">
        <f t="shared" si="11"/>
        <v>117468</v>
      </c>
      <c r="T31" s="377">
        <f t="shared" si="12"/>
        <v>4825.4628400000001</v>
      </c>
      <c r="U31" s="378">
        <f t="shared" si="13"/>
        <v>89.261398176291792</v>
      </c>
      <c r="V31" s="379">
        <f t="shared" si="16"/>
        <v>3.6667650759878421</v>
      </c>
      <c r="W31" s="380">
        <f t="shared" si="14"/>
        <v>4.1079999999999998E-2</v>
      </c>
      <c r="X31" s="80">
        <f t="shared" si="15"/>
        <v>2899115</v>
      </c>
    </row>
    <row r="32" spans="1:24" ht="18.75" customHeight="1" x14ac:dyDescent="0.25">
      <c r="A32" s="373" t="s">
        <v>218</v>
      </c>
      <c r="B32" s="186">
        <v>417</v>
      </c>
      <c r="C32" s="73">
        <v>1119441</v>
      </c>
      <c r="D32" s="64">
        <v>4451.82</v>
      </c>
      <c r="E32" s="64">
        <f t="shared" si="0"/>
        <v>5554.6662419999993</v>
      </c>
      <c r="F32" s="231">
        <f t="shared" si="5"/>
        <v>24522.186242</v>
      </c>
      <c r="G32" s="374">
        <f t="shared" si="1"/>
        <v>3.98E-3</v>
      </c>
      <c r="H32" s="73">
        <f t="shared" si="6"/>
        <v>1119441</v>
      </c>
      <c r="I32" s="64">
        <f t="shared" si="7"/>
        <v>4576.4709599999996</v>
      </c>
      <c r="J32" s="64">
        <f t="shared" si="2"/>
        <v>5554.6662419999993</v>
      </c>
      <c r="K32" s="64">
        <v>14515.7</v>
      </c>
      <c r="L32" s="230">
        <f t="shared" si="3"/>
        <v>24646.837201999999</v>
      </c>
      <c r="M32" s="80">
        <f t="shared" si="8"/>
        <v>2684.5107913669067</v>
      </c>
      <c r="N32" s="77">
        <f t="shared" si="9"/>
        <v>59.105125184652273</v>
      </c>
      <c r="O32" s="375">
        <f t="shared" si="10"/>
        <v>4.0899999999999999E-3</v>
      </c>
      <c r="P32" s="80"/>
      <c r="Q32" s="73">
        <v>163742</v>
      </c>
      <c r="R32" s="64">
        <v>8423.27</v>
      </c>
      <c r="S32" s="376">
        <f t="shared" si="11"/>
        <v>163742</v>
      </c>
      <c r="T32" s="377">
        <f t="shared" si="12"/>
        <v>8659.1215600000014</v>
      </c>
      <c r="U32" s="378">
        <f t="shared" si="13"/>
        <v>392.66666666666669</v>
      </c>
      <c r="V32" s="379">
        <f t="shared" si="16"/>
        <v>20.765279520383697</v>
      </c>
      <c r="W32" s="380">
        <f t="shared" si="14"/>
        <v>5.2880000000000003E-2</v>
      </c>
      <c r="X32" s="80">
        <f t="shared" si="15"/>
        <v>1283183</v>
      </c>
    </row>
    <row r="33" spans="1:24" ht="18.75" customHeight="1" x14ac:dyDescent="0.25">
      <c r="A33" s="373" t="s">
        <v>201</v>
      </c>
      <c r="B33" s="186">
        <v>1043</v>
      </c>
      <c r="C33" s="73">
        <v>2646694</v>
      </c>
      <c r="D33" s="64">
        <v>10764.27</v>
      </c>
      <c r="E33" s="64">
        <f t="shared" si="0"/>
        <v>13132.895627999998</v>
      </c>
      <c r="F33" s="231">
        <f t="shared" si="5"/>
        <v>60236.575628000006</v>
      </c>
      <c r="G33" s="374">
        <f t="shared" si="1"/>
        <v>4.0699999999999998E-3</v>
      </c>
      <c r="H33" s="73">
        <f t="shared" si="6"/>
        <v>2646694</v>
      </c>
      <c r="I33" s="64">
        <f t="shared" si="7"/>
        <v>11065.66956</v>
      </c>
      <c r="J33" s="64">
        <f t="shared" si="2"/>
        <v>13132.895627999998</v>
      </c>
      <c r="K33" s="64">
        <v>36339.410000000003</v>
      </c>
      <c r="L33" s="230">
        <f t="shared" si="3"/>
        <v>60537.975188000004</v>
      </c>
      <c r="M33" s="80">
        <f t="shared" si="8"/>
        <v>2537.5781399808247</v>
      </c>
      <c r="N33" s="77">
        <f t="shared" si="9"/>
        <v>58.042162212847558</v>
      </c>
      <c r="O33" s="375">
        <f t="shared" si="10"/>
        <v>4.1799999999999997E-3</v>
      </c>
      <c r="P33" s="80"/>
      <c r="Q33" s="376">
        <v>160159</v>
      </c>
      <c r="R33" s="377">
        <v>8296.42</v>
      </c>
      <c r="S33" s="376">
        <f t="shared" si="11"/>
        <v>160159</v>
      </c>
      <c r="T33" s="377">
        <f t="shared" si="12"/>
        <v>8528.71976</v>
      </c>
      <c r="U33" s="378">
        <f t="shared" si="13"/>
        <v>153.55608820709492</v>
      </c>
      <c r="V33" s="379">
        <f t="shared" si="16"/>
        <v>8.177104276126558</v>
      </c>
      <c r="W33" s="380">
        <f t="shared" si="14"/>
        <v>5.3249999999999999E-2</v>
      </c>
      <c r="X33" s="80">
        <f t="shared" si="15"/>
        <v>2806853</v>
      </c>
    </row>
    <row r="34" spans="1:24" ht="18.75" customHeight="1" x14ac:dyDescent="0.25">
      <c r="A34" s="373" t="s">
        <v>317</v>
      </c>
      <c r="B34" s="186">
        <v>121</v>
      </c>
      <c r="C34" s="73">
        <v>199832</v>
      </c>
      <c r="D34" s="74">
        <v>1068.1600000000001</v>
      </c>
      <c r="E34" s="64">
        <f t="shared" si="0"/>
        <v>991.56638399999997</v>
      </c>
      <c r="F34" s="231">
        <f t="shared" si="5"/>
        <v>4277.6263840000001</v>
      </c>
      <c r="G34" s="374">
        <f t="shared" ref="G34:G56" si="17">ROUND(D34/C34,5)</f>
        <v>5.3499999999999997E-3</v>
      </c>
      <c r="H34" s="73">
        <f t="shared" si="6"/>
        <v>199832</v>
      </c>
      <c r="I34" s="64">
        <f t="shared" si="7"/>
        <v>1098.0684800000001</v>
      </c>
      <c r="J34" s="64">
        <f t="shared" si="2"/>
        <v>991.56638399999997</v>
      </c>
      <c r="K34" s="64">
        <v>2217.9</v>
      </c>
      <c r="L34" s="230">
        <f t="shared" si="3"/>
        <v>4307.5348640000002</v>
      </c>
      <c r="M34" s="80">
        <f t="shared" si="8"/>
        <v>1651.504132231405</v>
      </c>
      <c r="N34" s="77">
        <f t="shared" si="9"/>
        <v>35.599461685950416</v>
      </c>
      <c r="O34" s="375">
        <f t="shared" si="10"/>
        <v>5.4900000000000001E-3</v>
      </c>
      <c r="P34" s="80"/>
      <c r="Q34" s="376">
        <v>75778</v>
      </c>
      <c r="R34" s="385">
        <v>3654.02</v>
      </c>
      <c r="S34" s="376">
        <f t="shared" si="11"/>
        <v>75778</v>
      </c>
      <c r="T34" s="377">
        <f t="shared" si="12"/>
        <v>3756.3325600000003</v>
      </c>
      <c r="U34" s="378">
        <f t="shared" si="13"/>
        <v>626.2644628099174</v>
      </c>
      <c r="V34" s="379">
        <f t="shared" si="16"/>
        <v>31.044070743801655</v>
      </c>
      <c r="W34" s="380">
        <f t="shared" si="14"/>
        <v>4.9570000000000003E-2</v>
      </c>
      <c r="X34" s="80">
        <f t="shared" si="15"/>
        <v>275610</v>
      </c>
    </row>
    <row r="35" spans="1:24" ht="18.75" customHeight="1" x14ac:dyDescent="0.25">
      <c r="A35" s="373" t="s">
        <v>70</v>
      </c>
      <c r="B35" s="183">
        <v>178</v>
      </c>
      <c r="C35" s="73">
        <v>273450</v>
      </c>
      <c r="D35" s="74">
        <v>1657.63</v>
      </c>
      <c r="E35" s="64">
        <f t="shared" si="0"/>
        <v>1356.8588999999999</v>
      </c>
      <c r="F35" s="231">
        <f t="shared" si="5"/>
        <v>10049.4889</v>
      </c>
      <c r="G35" s="374">
        <f t="shared" si="17"/>
        <v>6.0600000000000003E-3</v>
      </c>
      <c r="H35" s="73">
        <f t="shared" si="6"/>
        <v>273450</v>
      </c>
      <c r="I35" s="64">
        <f t="shared" si="7"/>
        <v>1704.0436400000001</v>
      </c>
      <c r="J35" s="64">
        <f t="shared" si="2"/>
        <v>1356.8588999999999</v>
      </c>
      <c r="K35" s="64">
        <v>7035</v>
      </c>
      <c r="L35" s="230">
        <f t="shared" si="3"/>
        <v>10095.902539999999</v>
      </c>
      <c r="M35" s="80">
        <f t="shared" si="8"/>
        <v>1536.2359550561798</v>
      </c>
      <c r="N35" s="77">
        <f t="shared" si="9"/>
        <v>56.718553595505611</v>
      </c>
      <c r="O35" s="375">
        <f t="shared" si="10"/>
        <v>6.2300000000000003E-3</v>
      </c>
      <c r="P35" s="80"/>
      <c r="Q35" s="376">
        <v>98822</v>
      </c>
      <c r="R35" s="377">
        <v>4794.63</v>
      </c>
      <c r="S35" s="376">
        <f t="shared" si="11"/>
        <v>98822</v>
      </c>
      <c r="T35" s="377">
        <f t="shared" si="12"/>
        <v>4928.8796400000001</v>
      </c>
      <c r="U35" s="378">
        <f t="shared" si="13"/>
        <v>555.17977528089887</v>
      </c>
      <c r="V35" s="379">
        <f t="shared" si="16"/>
        <v>27.690335056179777</v>
      </c>
      <c r="W35" s="380">
        <f t="shared" si="14"/>
        <v>4.9880000000000001E-2</v>
      </c>
      <c r="X35" s="80">
        <f t="shared" si="15"/>
        <v>372272</v>
      </c>
    </row>
    <row r="36" spans="1:24" ht="18.75" customHeight="1" x14ac:dyDescent="0.25">
      <c r="A36" s="373" t="s">
        <v>220</v>
      </c>
      <c r="B36" s="183">
        <v>2091</v>
      </c>
      <c r="C36" s="73">
        <v>4374426</v>
      </c>
      <c r="D36" s="64">
        <v>20496.02</v>
      </c>
      <c r="E36" s="64">
        <f t="shared" si="0"/>
        <v>21705.901811999996</v>
      </c>
      <c r="F36" s="231">
        <f t="shared" si="5"/>
        <v>96423.651811999996</v>
      </c>
      <c r="G36" s="374">
        <f t="shared" si="17"/>
        <v>4.6899999999999997E-3</v>
      </c>
      <c r="H36" s="73">
        <f t="shared" si="6"/>
        <v>4374426</v>
      </c>
      <c r="I36" s="64">
        <f t="shared" si="7"/>
        <v>21069.90856</v>
      </c>
      <c r="J36" s="64">
        <f t="shared" si="2"/>
        <v>21705.901811999996</v>
      </c>
      <c r="K36" s="64">
        <v>54221.73</v>
      </c>
      <c r="L36" s="230">
        <f t="shared" si="3"/>
        <v>96997.540371999989</v>
      </c>
      <c r="M36" s="80">
        <f t="shared" si="8"/>
        <v>2092.025824964132</v>
      </c>
      <c r="N36" s="77">
        <f t="shared" si="9"/>
        <v>46.388111129603054</v>
      </c>
      <c r="O36" s="375">
        <f t="shared" si="10"/>
        <v>4.8199999999999996E-3</v>
      </c>
      <c r="P36" s="80"/>
      <c r="Q36" s="73">
        <v>592839</v>
      </c>
      <c r="R36" s="64">
        <v>25692.71</v>
      </c>
      <c r="S36" s="376">
        <f t="shared" si="11"/>
        <v>592839</v>
      </c>
      <c r="T36" s="377">
        <f t="shared" si="12"/>
        <v>26412.105879999999</v>
      </c>
      <c r="U36" s="378">
        <f t="shared" si="13"/>
        <v>283.51936872309898</v>
      </c>
      <c r="V36" s="379">
        <f t="shared" si="16"/>
        <v>12.631327537063605</v>
      </c>
      <c r="W36" s="380">
        <f>ROUND(T36/S36,5)</f>
        <v>4.4549999999999999E-2</v>
      </c>
      <c r="X36" s="80">
        <f t="shared" si="15"/>
        <v>4967265</v>
      </c>
    </row>
    <row r="37" spans="1:24" ht="18.75" customHeight="1" x14ac:dyDescent="0.25">
      <c r="A37" s="373" t="s">
        <v>221</v>
      </c>
      <c r="B37" s="183">
        <v>3628</v>
      </c>
      <c r="C37" s="73">
        <v>7256756</v>
      </c>
      <c r="D37" s="64">
        <v>25629.08</v>
      </c>
      <c r="E37" s="64">
        <f t="shared" si="0"/>
        <v>36008.023271999999</v>
      </c>
      <c r="F37" s="231">
        <f t="shared" si="5"/>
        <v>155877.29327200001</v>
      </c>
      <c r="G37" s="374">
        <f t="shared" si="17"/>
        <v>3.5300000000000002E-3</v>
      </c>
      <c r="H37" s="73">
        <f t="shared" si="6"/>
        <v>7256756</v>
      </c>
      <c r="I37" s="64">
        <f t="shared" si="7"/>
        <v>26346.694240000001</v>
      </c>
      <c r="J37" s="64">
        <f t="shared" si="2"/>
        <v>36008.023271999999</v>
      </c>
      <c r="K37" s="64">
        <v>94240.19</v>
      </c>
      <c r="L37" s="230">
        <f t="shared" si="3"/>
        <v>156594.90751200001</v>
      </c>
      <c r="M37" s="80">
        <f t="shared" si="8"/>
        <v>2000.2083792723263</v>
      </c>
      <c r="N37" s="77">
        <f t="shared" si="9"/>
        <v>43.162874176405737</v>
      </c>
      <c r="O37" s="375">
        <f t="shared" si="10"/>
        <v>3.63E-3</v>
      </c>
      <c r="P37" s="80"/>
      <c r="Q37" s="376">
        <v>646757</v>
      </c>
      <c r="R37" s="377">
        <v>28263.55</v>
      </c>
      <c r="S37" s="376">
        <f t="shared" si="11"/>
        <v>646757</v>
      </c>
      <c r="T37" s="377">
        <f t="shared" si="12"/>
        <v>29054.929400000001</v>
      </c>
      <c r="U37" s="378">
        <f t="shared" si="13"/>
        <v>178.26819184123485</v>
      </c>
      <c r="V37" s="379">
        <f t="shared" si="16"/>
        <v>8.0085251929437717</v>
      </c>
      <c r="W37" s="380">
        <f t="shared" si="14"/>
        <v>4.4920000000000002E-2</v>
      </c>
      <c r="X37" s="80">
        <f t="shared" si="15"/>
        <v>7903513</v>
      </c>
    </row>
    <row r="38" spans="1:24" ht="18.75" customHeight="1" x14ac:dyDescent="0.25">
      <c r="A38" s="373" t="s">
        <v>222</v>
      </c>
      <c r="B38" s="183">
        <v>950</v>
      </c>
      <c r="C38" s="73">
        <v>2513934</v>
      </c>
      <c r="D38" s="64">
        <v>10091.39</v>
      </c>
      <c r="E38" s="64">
        <f t="shared" si="0"/>
        <v>12474.140508</v>
      </c>
      <c r="F38" s="231">
        <f t="shared" si="5"/>
        <v>58730.270508000001</v>
      </c>
      <c r="G38" s="374">
        <f t="shared" si="17"/>
        <v>4.0099999999999997E-3</v>
      </c>
      <c r="H38" s="73">
        <f t="shared" si="6"/>
        <v>2513934</v>
      </c>
      <c r="I38" s="64">
        <f t="shared" si="7"/>
        <v>10373.948919999999</v>
      </c>
      <c r="J38" s="64">
        <f t="shared" si="2"/>
        <v>12474.140508</v>
      </c>
      <c r="K38" s="64">
        <v>36164.74</v>
      </c>
      <c r="L38" s="230">
        <f t="shared" si="3"/>
        <v>59012.829427999997</v>
      </c>
      <c r="M38" s="80">
        <f t="shared" si="8"/>
        <v>2646.2463157894736</v>
      </c>
      <c r="N38" s="77">
        <f t="shared" si="9"/>
        <v>62.118767818947369</v>
      </c>
      <c r="O38" s="375">
        <f t="shared" si="10"/>
        <v>4.13E-3</v>
      </c>
      <c r="P38" s="80"/>
      <c r="Q38" s="376">
        <v>177658</v>
      </c>
      <c r="R38" s="377">
        <v>8158.05</v>
      </c>
      <c r="S38" s="376">
        <f t="shared" si="11"/>
        <v>177658</v>
      </c>
      <c r="T38" s="377">
        <f t="shared" si="12"/>
        <v>8386.4754000000012</v>
      </c>
      <c r="U38" s="378">
        <f t="shared" si="13"/>
        <v>187.00842105263158</v>
      </c>
      <c r="V38" s="379">
        <f t="shared" si="16"/>
        <v>8.8278688421052642</v>
      </c>
      <c r="W38" s="380">
        <f t="shared" si="14"/>
        <v>4.7210000000000002E-2</v>
      </c>
      <c r="X38" s="80">
        <f t="shared" si="15"/>
        <v>2691592</v>
      </c>
    </row>
    <row r="39" spans="1:24" ht="18.75" customHeight="1" x14ac:dyDescent="0.25">
      <c r="A39" s="373" t="s">
        <v>224</v>
      </c>
      <c r="B39" s="183">
        <v>3360</v>
      </c>
      <c r="C39" s="73">
        <v>6497262</v>
      </c>
      <c r="D39" s="64">
        <v>37654.03</v>
      </c>
      <c r="E39" s="64">
        <f t="shared" si="0"/>
        <v>32239.414044000001</v>
      </c>
      <c r="F39" s="231">
        <f t="shared" si="5"/>
        <v>147629.444044</v>
      </c>
      <c r="G39" s="374">
        <f t="shared" si="17"/>
        <v>5.7999999999999996E-3</v>
      </c>
      <c r="H39" s="73">
        <f t="shared" si="6"/>
        <v>6497262</v>
      </c>
      <c r="I39" s="64">
        <f t="shared" si="7"/>
        <v>38708.342839999998</v>
      </c>
      <c r="J39" s="64">
        <f t="shared" si="2"/>
        <v>32239.414044000001</v>
      </c>
      <c r="K39" s="64">
        <v>77736</v>
      </c>
      <c r="L39" s="230">
        <f t="shared" si="3"/>
        <v>148683.756884</v>
      </c>
      <c r="M39" s="80">
        <f t="shared" si="8"/>
        <v>1933.7089285714285</v>
      </c>
      <c r="N39" s="77">
        <f t="shared" si="9"/>
        <v>44.251118120238097</v>
      </c>
      <c r="O39" s="375">
        <f t="shared" si="10"/>
        <v>5.96E-3</v>
      </c>
      <c r="P39" s="80"/>
      <c r="Q39" s="376">
        <v>724934</v>
      </c>
      <c r="R39" s="377">
        <v>40146</v>
      </c>
      <c r="S39" s="376">
        <f t="shared" si="11"/>
        <v>724934</v>
      </c>
      <c r="T39" s="377">
        <f t="shared" si="12"/>
        <v>41270.088000000003</v>
      </c>
      <c r="U39" s="378">
        <f t="shared" si="13"/>
        <v>215.75416666666666</v>
      </c>
      <c r="V39" s="379">
        <f t="shared" si="16"/>
        <v>12.282764285714286</v>
      </c>
      <c r="W39" s="380">
        <f t="shared" si="14"/>
        <v>5.6930000000000001E-2</v>
      </c>
      <c r="X39" s="80">
        <f t="shared" si="15"/>
        <v>7222196</v>
      </c>
    </row>
    <row r="40" spans="1:24" ht="18.75" customHeight="1" x14ac:dyDescent="0.25">
      <c r="A40" s="373" t="s">
        <v>226</v>
      </c>
      <c r="B40" s="183">
        <v>521</v>
      </c>
      <c r="C40" s="73">
        <v>1189350</v>
      </c>
      <c r="D40" s="64">
        <v>5305.46</v>
      </c>
      <c r="E40" s="64">
        <f t="shared" si="0"/>
        <v>5901.5546999999997</v>
      </c>
      <c r="F40" s="231">
        <f t="shared" si="5"/>
        <v>37821.784700000004</v>
      </c>
      <c r="G40" s="374">
        <f t="shared" si="17"/>
        <v>4.4600000000000004E-3</v>
      </c>
      <c r="H40" s="73">
        <f t="shared" si="6"/>
        <v>1189350</v>
      </c>
      <c r="I40" s="64">
        <f t="shared" si="7"/>
        <v>5454.0128800000002</v>
      </c>
      <c r="J40" s="64">
        <f t="shared" si="2"/>
        <v>5901.5546999999997</v>
      </c>
      <c r="K40" s="64">
        <v>26614.77</v>
      </c>
      <c r="L40" s="230">
        <f t="shared" si="3"/>
        <v>37970.337579999999</v>
      </c>
      <c r="M40" s="80">
        <f t="shared" si="8"/>
        <v>2282.8214971209213</v>
      </c>
      <c r="N40" s="77">
        <f t="shared" si="9"/>
        <v>72.879726641074853</v>
      </c>
      <c r="O40" s="375">
        <f t="shared" si="10"/>
        <v>4.5900000000000003E-3</v>
      </c>
      <c r="P40" s="80"/>
      <c r="Q40" s="376">
        <v>80488</v>
      </c>
      <c r="R40" s="377">
        <v>3668.75</v>
      </c>
      <c r="S40" s="376">
        <f t="shared" si="11"/>
        <v>80488</v>
      </c>
      <c r="T40" s="377">
        <f t="shared" si="12"/>
        <v>3771.4749999999999</v>
      </c>
      <c r="U40" s="378">
        <f t="shared" si="13"/>
        <v>154.48752399232245</v>
      </c>
      <c r="V40" s="379">
        <f t="shared" si="16"/>
        <v>7.238915547024952</v>
      </c>
      <c r="W40" s="380">
        <f t="shared" si="14"/>
        <v>4.6859999999999999E-2</v>
      </c>
      <c r="X40" s="80">
        <f t="shared" si="15"/>
        <v>1269838</v>
      </c>
    </row>
    <row r="41" spans="1:24" ht="18.75" customHeight="1" x14ac:dyDescent="0.25">
      <c r="A41" s="373" t="s">
        <v>228</v>
      </c>
      <c r="B41" s="183">
        <v>761</v>
      </c>
      <c r="C41" s="73">
        <v>1760970</v>
      </c>
      <c r="D41" s="64">
        <v>8512.2199999999993</v>
      </c>
      <c r="E41" s="64">
        <f t="shared" si="0"/>
        <v>8737.9331399999992</v>
      </c>
      <c r="F41" s="231">
        <f t="shared" si="5"/>
        <v>51968.303140000004</v>
      </c>
      <c r="G41" s="374">
        <f t="shared" si="17"/>
        <v>4.8300000000000001E-3</v>
      </c>
      <c r="H41" s="73">
        <f t="shared" si="6"/>
        <v>1760970</v>
      </c>
      <c r="I41" s="64">
        <f t="shared" si="7"/>
        <v>8750.5621599999995</v>
      </c>
      <c r="J41" s="64">
        <f t="shared" si="2"/>
        <v>8737.9331399999992</v>
      </c>
      <c r="K41" s="64">
        <v>34718.15</v>
      </c>
      <c r="L41" s="230">
        <f t="shared" si="3"/>
        <v>52206.645300000004</v>
      </c>
      <c r="M41" s="80">
        <f t="shared" si="8"/>
        <v>2314.0210249671486</v>
      </c>
      <c r="N41" s="77">
        <f t="shared" si="9"/>
        <v>68.6026876478318</v>
      </c>
      <c r="O41" s="375">
        <f t="shared" si="10"/>
        <v>4.9699999999999996E-3</v>
      </c>
      <c r="P41" s="80"/>
      <c r="Q41" s="376">
        <v>105985</v>
      </c>
      <c r="R41" s="377">
        <v>6092.38</v>
      </c>
      <c r="S41" s="376">
        <f t="shared" si="11"/>
        <v>105985</v>
      </c>
      <c r="T41" s="377">
        <f t="shared" si="12"/>
        <v>6262.9666400000006</v>
      </c>
      <c r="U41" s="378">
        <f t="shared" si="13"/>
        <v>139.27069645203679</v>
      </c>
      <c r="V41" s="379">
        <f t="shared" si="16"/>
        <v>8.2299167411300935</v>
      </c>
      <c r="W41" s="380">
        <f t="shared" si="14"/>
        <v>5.9089999999999997E-2</v>
      </c>
      <c r="X41" s="80">
        <f t="shared" si="15"/>
        <v>1866955</v>
      </c>
    </row>
    <row r="42" spans="1:24" ht="18.75" customHeight="1" x14ac:dyDescent="0.25">
      <c r="A42" s="373" t="s">
        <v>230</v>
      </c>
      <c r="B42" s="183">
        <v>793</v>
      </c>
      <c r="C42" s="73">
        <v>1711890</v>
      </c>
      <c r="D42" s="74">
        <v>6916.05</v>
      </c>
      <c r="E42" s="64">
        <f t="shared" si="0"/>
        <v>8494.3981800000001</v>
      </c>
      <c r="F42" s="231">
        <f t="shared" si="5"/>
        <v>36739.818180000002</v>
      </c>
      <c r="G42" s="374">
        <f t="shared" si="17"/>
        <v>4.0400000000000002E-3</v>
      </c>
      <c r="H42" s="73">
        <f t="shared" si="6"/>
        <v>1711890</v>
      </c>
      <c r="I42" s="64">
        <f t="shared" si="7"/>
        <v>7109.6994000000004</v>
      </c>
      <c r="J42" s="64">
        <f t="shared" si="2"/>
        <v>8494.3981800000001</v>
      </c>
      <c r="K42" s="64">
        <v>21329.37</v>
      </c>
      <c r="L42" s="230">
        <f t="shared" si="3"/>
        <v>36933.467579999997</v>
      </c>
      <c r="M42" s="80">
        <f t="shared" si="8"/>
        <v>2158.75157629256</v>
      </c>
      <c r="N42" s="77">
        <f t="shared" si="9"/>
        <v>46.5743601261034</v>
      </c>
      <c r="O42" s="375">
        <f t="shared" si="10"/>
        <v>4.15E-3</v>
      </c>
      <c r="P42" s="80"/>
      <c r="Q42" s="376">
        <v>260523</v>
      </c>
      <c r="R42" s="377">
        <v>11903.29</v>
      </c>
      <c r="S42" s="376">
        <f t="shared" si="11"/>
        <v>260523</v>
      </c>
      <c r="T42" s="377">
        <f t="shared" si="12"/>
        <v>12236.582120000001</v>
      </c>
      <c r="U42" s="378">
        <f t="shared" si="13"/>
        <v>328.52837326607818</v>
      </c>
      <c r="V42" s="379">
        <f t="shared" si="16"/>
        <v>15.430746683480455</v>
      </c>
      <c r="W42" s="380">
        <f t="shared" si="14"/>
        <v>4.6969999999999998E-2</v>
      </c>
      <c r="X42" s="80">
        <f t="shared" si="15"/>
        <v>1972413</v>
      </c>
    </row>
    <row r="43" spans="1:24" s="384" customFormat="1" ht="18.75" customHeight="1" x14ac:dyDescent="0.25">
      <c r="A43" s="373" t="s">
        <v>316</v>
      </c>
      <c r="B43" s="183">
        <v>1492</v>
      </c>
      <c r="C43" s="73">
        <v>3025774</v>
      </c>
      <c r="D43" s="64">
        <v>10267.969999999999</v>
      </c>
      <c r="E43" s="64">
        <f t="shared" si="0"/>
        <v>15013.890588</v>
      </c>
      <c r="F43" s="231">
        <f t="shared" si="5"/>
        <v>45976.290588000003</v>
      </c>
      <c r="G43" s="374">
        <f t="shared" si="17"/>
        <v>3.3899999999999998E-3</v>
      </c>
      <c r="H43" s="73">
        <f t="shared" si="6"/>
        <v>3025774</v>
      </c>
      <c r="I43" s="64">
        <f t="shared" si="7"/>
        <v>10555.47316</v>
      </c>
      <c r="J43" s="64">
        <f t="shared" si="2"/>
        <v>15013.890588</v>
      </c>
      <c r="K43" s="64">
        <v>20694.43</v>
      </c>
      <c r="L43" s="230">
        <f t="shared" si="3"/>
        <v>46263.793747999996</v>
      </c>
      <c r="M43" s="80">
        <f t="shared" si="8"/>
        <v>2027.9986595174262</v>
      </c>
      <c r="N43" s="77">
        <f t="shared" si="9"/>
        <v>31.007904656836459</v>
      </c>
      <c r="O43" s="375">
        <f t="shared" si="10"/>
        <v>3.49E-3</v>
      </c>
      <c r="P43" s="80"/>
      <c r="Q43" s="376">
        <v>226028</v>
      </c>
      <c r="R43" s="377">
        <v>10393.700000000001</v>
      </c>
      <c r="S43" s="376">
        <f t="shared" si="11"/>
        <v>226028</v>
      </c>
      <c r="T43" s="377">
        <f t="shared" si="12"/>
        <v>10684.723600000001</v>
      </c>
      <c r="U43" s="378">
        <f t="shared" si="13"/>
        <v>151.49329758713137</v>
      </c>
      <c r="V43" s="379">
        <f t="shared" si="16"/>
        <v>7.1613428954423597</v>
      </c>
      <c r="W43" s="380">
        <f t="shared" si="14"/>
        <v>4.727E-2</v>
      </c>
      <c r="X43" s="80">
        <f t="shared" si="15"/>
        <v>3251802</v>
      </c>
    </row>
    <row r="44" spans="1:24" ht="18.75" customHeight="1" x14ac:dyDescent="0.25">
      <c r="A44" s="373" t="s">
        <v>286</v>
      </c>
      <c r="B44" s="183">
        <v>2301</v>
      </c>
      <c r="C44" s="73">
        <v>5433078</v>
      </c>
      <c r="D44" s="64">
        <v>22455.360000000001</v>
      </c>
      <c r="E44" s="64">
        <f t="shared" si="0"/>
        <v>26958.933036000002</v>
      </c>
      <c r="F44" s="231">
        <f t="shared" si="5"/>
        <v>105519.81303600001</v>
      </c>
      <c r="G44" s="374">
        <f t="shared" si="17"/>
        <v>4.13E-3</v>
      </c>
      <c r="H44" s="73">
        <f t="shared" si="6"/>
        <v>5433078</v>
      </c>
      <c r="I44" s="64">
        <f t="shared" si="7"/>
        <v>23084.110080000002</v>
      </c>
      <c r="J44" s="64">
        <f t="shared" si="2"/>
        <v>26958.933036000002</v>
      </c>
      <c r="K44" s="64">
        <v>56105.52</v>
      </c>
      <c r="L44" s="230">
        <f t="shared" si="3"/>
        <v>106148.563116</v>
      </c>
      <c r="M44" s="80">
        <f t="shared" si="8"/>
        <v>2361.1812255541067</v>
      </c>
      <c r="N44" s="77">
        <f t="shared" si="9"/>
        <v>46.13149201043025</v>
      </c>
      <c r="O44" s="375">
        <f t="shared" si="10"/>
        <v>4.2500000000000003E-3</v>
      </c>
      <c r="P44" s="80"/>
      <c r="Q44" s="376">
        <v>280107</v>
      </c>
      <c r="R44" s="377">
        <v>15227.56</v>
      </c>
      <c r="S44" s="376">
        <f t="shared" si="11"/>
        <v>280107</v>
      </c>
      <c r="T44" s="377">
        <f t="shared" si="12"/>
        <v>15653.93168</v>
      </c>
      <c r="U44" s="378">
        <f t="shared" si="13"/>
        <v>121.73272490221643</v>
      </c>
      <c r="V44" s="379">
        <f t="shared" si="16"/>
        <v>6.8030993828770097</v>
      </c>
      <c r="W44" s="380">
        <f t="shared" si="14"/>
        <v>5.5890000000000002E-2</v>
      </c>
      <c r="X44" s="80">
        <f t="shared" si="15"/>
        <v>5713185</v>
      </c>
    </row>
    <row r="45" spans="1:24" ht="18.75" customHeight="1" x14ac:dyDescent="0.25">
      <c r="A45" s="373" t="s">
        <v>234</v>
      </c>
      <c r="B45" s="183">
        <v>1070</v>
      </c>
      <c r="C45" s="73">
        <v>2688180</v>
      </c>
      <c r="D45" s="64">
        <v>10537.79</v>
      </c>
      <c r="E45" s="64">
        <f t="shared" si="0"/>
        <v>13338.749159999999</v>
      </c>
      <c r="F45" s="231">
        <f t="shared" si="5"/>
        <v>49867.78916</v>
      </c>
      <c r="G45" s="374">
        <f t="shared" si="17"/>
        <v>3.9199999999999999E-3</v>
      </c>
      <c r="H45" s="73">
        <f t="shared" si="6"/>
        <v>2688180</v>
      </c>
      <c r="I45" s="64">
        <f t="shared" si="7"/>
        <v>10832.848120000001</v>
      </c>
      <c r="J45" s="64">
        <f t="shared" si="2"/>
        <v>13338.749159999999</v>
      </c>
      <c r="K45" s="64">
        <v>25991.25</v>
      </c>
      <c r="L45" s="230">
        <f t="shared" si="3"/>
        <v>50162.847280000002</v>
      </c>
      <c r="M45" s="80">
        <f t="shared" si="8"/>
        <v>2512.3177570093458</v>
      </c>
      <c r="N45" s="77">
        <f t="shared" si="9"/>
        <v>46.881165682242994</v>
      </c>
      <c r="O45" s="375">
        <f t="shared" si="10"/>
        <v>4.0299999999999997E-3</v>
      </c>
      <c r="P45" s="80"/>
      <c r="Q45" s="376">
        <v>14420</v>
      </c>
      <c r="R45" s="385">
        <v>683.91</v>
      </c>
      <c r="S45" s="376">
        <f t="shared" si="11"/>
        <v>14420</v>
      </c>
      <c r="T45" s="377">
        <f t="shared" si="12"/>
        <v>703.05948000000001</v>
      </c>
      <c r="U45" s="378">
        <f t="shared" si="13"/>
        <v>13.476635514018692</v>
      </c>
      <c r="V45" s="379">
        <f t="shared" si="16"/>
        <v>0.65706493457943926</v>
      </c>
      <c r="W45" s="380">
        <f t="shared" si="14"/>
        <v>4.8759999999999998E-2</v>
      </c>
      <c r="X45" s="80">
        <f t="shared" si="15"/>
        <v>2702600</v>
      </c>
    </row>
    <row r="46" spans="1:24" ht="18.75" customHeight="1" x14ac:dyDescent="0.25">
      <c r="A46" s="373" t="s">
        <v>235</v>
      </c>
      <c r="B46" s="183">
        <v>967</v>
      </c>
      <c r="C46" s="73">
        <v>2346215</v>
      </c>
      <c r="D46" s="64">
        <v>10679.83</v>
      </c>
      <c r="E46" s="64">
        <f t="shared" si="0"/>
        <v>11641.918830000001</v>
      </c>
      <c r="F46" s="231">
        <f t="shared" si="5"/>
        <v>42705.828829999999</v>
      </c>
      <c r="G46" s="374">
        <f t="shared" si="17"/>
        <v>4.5500000000000002E-3</v>
      </c>
      <c r="H46" s="73">
        <f t="shared" si="6"/>
        <v>2346215</v>
      </c>
      <c r="I46" s="64">
        <f t="shared" si="7"/>
        <v>10978.865240000001</v>
      </c>
      <c r="J46" s="64">
        <f t="shared" si="2"/>
        <v>11641.918830000001</v>
      </c>
      <c r="K46" s="64">
        <v>20384.080000000002</v>
      </c>
      <c r="L46" s="230">
        <f t="shared" si="3"/>
        <v>43004.864070000003</v>
      </c>
      <c r="M46" s="80">
        <f t="shared" si="8"/>
        <v>2426.2823164426059</v>
      </c>
      <c r="N46" s="77">
        <f t="shared" si="9"/>
        <v>44.472455087900727</v>
      </c>
      <c r="O46" s="375">
        <f t="shared" si="10"/>
        <v>4.6800000000000001E-3</v>
      </c>
      <c r="P46" s="80"/>
      <c r="Q46" s="73">
        <v>127116</v>
      </c>
      <c r="R46" s="74">
        <v>6129.54</v>
      </c>
      <c r="S46" s="376">
        <f t="shared" si="11"/>
        <v>127116</v>
      </c>
      <c r="T46" s="377">
        <f t="shared" si="12"/>
        <v>6301.1671200000001</v>
      </c>
      <c r="U46" s="378">
        <f>S46/B46</f>
        <v>131.45398138572907</v>
      </c>
      <c r="V46" s="379">
        <f t="shared" si="16"/>
        <v>6.5162017786970008</v>
      </c>
      <c r="W46" s="380">
        <f t="shared" si="14"/>
        <v>4.9570000000000003E-2</v>
      </c>
      <c r="X46" s="80">
        <f t="shared" si="15"/>
        <v>2473331</v>
      </c>
    </row>
    <row r="47" spans="1:24" s="384" customFormat="1" ht="18.75" customHeight="1" x14ac:dyDescent="0.25">
      <c r="A47" s="373" t="s">
        <v>285</v>
      </c>
      <c r="B47" s="183">
        <v>642</v>
      </c>
      <c r="C47" s="73">
        <v>1202675</v>
      </c>
      <c r="D47" s="64">
        <v>5927.38</v>
      </c>
      <c r="E47" s="64">
        <f t="shared" si="0"/>
        <v>5967.67335</v>
      </c>
      <c r="F47" s="231">
        <f t="shared" si="5"/>
        <v>25589.653350000001</v>
      </c>
      <c r="G47" s="374">
        <f t="shared" si="17"/>
        <v>4.9300000000000004E-3</v>
      </c>
      <c r="H47" s="73">
        <v>1085861</v>
      </c>
      <c r="I47" s="64">
        <v>5528.67</v>
      </c>
      <c r="J47" s="64">
        <f t="shared" si="2"/>
        <v>5388.0422820000003</v>
      </c>
      <c r="K47" s="64">
        <v>13694.6</v>
      </c>
      <c r="L47" s="230">
        <f t="shared" si="3"/>
        <v>24611.312281999999</v>
      </c>
      <c r="M47" s="80">
        <f t="shared" si="8"/>
        <v>1691.3722741433021</v>
      </c>
      <c r="N47" s="77">
        <f t="shared" si="9"/>
        <v>38.335377386292834</v>
      </c>
      <c r="O47" s="375">
        <f t="shared" si="10"/>
        <v>5.0899999999999999E-3</v>
      </c>
      <c r="P47" s="80"/>
      <c r="Q47" s="376">
        <v>213076</v>
      </c>
      <c r="R47" s="385">
        <v>12072.98</v>
      </c>
      <c r="S47" s="376">
        <v>176220</v>
      </c>
      <c r="T47" s="377">
        <v>10311.64</v>
      </c>
      <c r="U47" s="378">
        <f t="shared" si="13"/>
        <v>274.48598130841123</v>
      </c>
      <c r="V47" s="379">
        <f t="shared" si="16"/>
        <v>16.061744548286605</v>
      </c>
      <c r="W47" s="380">
        <f t="shared" si="14"/>
        <v>5.8520000000000003E-2</v>
      </c>
      <c r="X47" s="80">
        <f t="shared" si="15"/>
        <v>1415751</v>
      </c>
    </row>
    <row r="48" spans="1:24" ht="18.75" customHeight="1" x14ac:dyDescent="0.25">
      <c r="A48" s="373" t="s">
        <v>291</v>
      </c>
      <c r="B48" s="186">
        <v>1761</v>
      </c>
      <c r="C48" s="73">
        <v>3332133</v>
      </c>
      <c r="D48" s="74">
        <v>15260.38</v>
      </c>
      <c r="E48" s="64">
        <f t="shared" si="0"/>
        <v>16534.043945999998</v>
      </c>
      <c r="F48" s="231">
        <f t="shared" si="5"/>
        <v>83882.753945999997</v>
      </c>
      <c r="G48" s="374">
        <f t="shared" si="17"/>
        <v>4.5799999999999999E-3</v>
      </c>
      <c r="H48" s="73">
        <f t="shared" si="6"/>
        <v>3332133</v>
      </c>
      <c r="I48" s="64">
        <f t="shared" si="7"/>
        <v>15687.67064</v>
      </c>
      <c r="J48" s="64">
        <f t="shared" si="2"/>
        <v>16534.043945999998</v>
      </c>
      <c r="K48" s="64">
        <v>52088.33</v>
      </c>
      <c r="L48" s="230">
        <f t="shared" si="3"/>
        <v>84310.044586000004</v>
      </c>
      <c r="M48" s="80">
        <f t="shared" si="8"/>
        <v>1892.1822827938672</v>
      </c>
      <c r="N48" s="77">
        <f t="shared" si="9"/>
        <v>47.876232019307217</v>
      </c>
      <c r="O48" s="375">
        <f t="shared" si="10"/>
        <v>4.7099999999999998E-3</v>
      </c>
      <c r="P48" s="80"/>
      <c r="Q48" s="376">
        <v>359910</v>
      </c>
      <c r="R48" s="385">
        <v>24943.89</v>
      </c>
      <c r="S48" s="376">
        <f t="shared" si="11"/>
        <v>359910</v>
      </c>
      <c r="T48" s="377">
        <f t="shared" si="12"/>
        <v>25642.318920000002</v>
      </c>
      <c r="U48" s="378">
        <f t="shared" si="13"/>
        <v>204.37819420783646</v>
      </c>
      <c r="V48" s="379">
        <f t="shared" si="16"/>
        <v>14.561225962521295</v>
      </c>
      <c r="W48" s="380">
        <f t="shared" si="14"/>
        <v>7.1249999999999994E-2</v>
      </c>
      <c r="X48" s="80">
        <f t="shared" si="15"/>
        <v>3692043</v>
      </c>
    </row>
    <row r="49" spans="1:24" ht="18.75" customHeight="1" x14ac:dyDescent="0.25">
      <c r="A49" s="373" t="s">
        <v>186</v>
      </c>
      <c r="B49" s="282">
        <v>1705</v>
      </c>
      <c r="C49" s="73">
        <v>4222579</v>
      </c>
      <c r="D49" s="74">
        <v>15910.33</v>
      </c>
      <c r="E49" s="64">
        <f t="shared" si="0"/>
        <v>20952.436997999997</v>
      </c>
      <c r="F49" s="231">
        <f t="shared" si="5"/>
        <v>84055.166998000001</v>
      </c>
      <c r="G49" s="374">
        <f t="shared" si="17"/>
        <v>3.7699999999999999E-3</v>
      </c>
      <c r="H49" s="73">
        <f t="shared" si="6"/>
        <v>4222579</v>
      </c>
      <c r="I49" s="64">
        <f t="shared" si="7"/>
        <v>16355.819240000001</v>
      </c>
      <c r="J49" s="64">
        <f t="shared" si="2"/>
        <v>20952.436997999997</v>
      </c>
      <c r="K49" s="64">
        <v>47192.4</v>
      </c>
      <c r="L49" s="230">
        <f t="shared" si="3"/>
        <v>84500.656237999996</v>
      </c>
      <c r="M49" s="80">
        <f t="shared" si="8"/>
        <v>2476.5859237536656</v>
      </c>
      <c r="N49" s="77">
        <f t="shared" si="9"/>
        <v>49.560502192375367</v>
      </c>
      <c r="O49" s="375">
        <f t="shared" si="10"/>
        <v>3.8700000000000002E-3</v>
      </c>
      <c r="P49" s="80"/>
      <c r="Q49" s="376">
        <v>825223</v>
      </c>
      <c r="R49" s="385">
        <v>40396.53</v>
      </c>
      <c r="S49" s="376">
        <f t="shared" si="11"/>
        <v>825223</v>
      </c>
      <c r="T49" s="377">
        <f t="shared" si="12"/>
        <v>41527.632839999998</v>
      </c>
      <c r="U49" s="378">
        <f t="shared" si="13"/>
        <v>484.00175953079179</v>
      </c>
      <c r="V49" s="379">
        <f t="shared" si="16"/>
        <v>24.356382897360703</v>
      </c>
      <c r="W49" s="380">
        <f t="shared" si="14"/>
        <v>5.0319999999999997E-2</v>
      </c>
      <c r="X49" s="80">
        <f t="shared" si="15"/>
        <v>5047802</v>
      </c>
    </row>
    <row r="50" spans="1:24" s="384" customFormat="1" ht="18.75" customHeight="1" x14ac:dyDescent="0.25">
      <c r="A50" s="226" t="s">
        <v>187</v>
      </c>
      <c r="B50" s="186">
        <v>2859</v>
      </c>
      <c r="C50" s="386">
        <v>5507214</v>
      </c>
      <c r="D50" s="226">
        <v>20097.29</v>
      </c>
      <c r="E50" s="64">
        <f t="shared" si="0"/>
        <v>27326.795868000001</v>
      </c>
      <c r="F50" s="231">
        <f t="shared" si="5"/>
        <v>110484.92586799999</v>
      </c>
      <c r="G50" s="374">
        <f t="shared" si="17"/>
        <v>3.65E-3</v>
      </c>
      <c r="H50" s="73">
        <f t="shared" si="6"/>
        <v>5507214</v>
      </c>
      <c r="I50" s="64">
        <f t="shared" si="7"/>
        <v>20660.01412</v>
      </c>
      <c r="J50" s="64">
        <f t="shared" si="2"/>
        <v>27326.795868000001</v>
      </c>
      <c r="K50" s="226">
        <v>63060.84</v>
      </c>
      <c r="L50" s="230">
        <f t="shared" si="3"/>
        <v>111047.64998799999</v>
      </c>
      <c r="M50" s="80">
        <f t="shared" si="8"/>
        <v>1926.2728226652675</v>
      </c>
      <c r="N50" s="77">
        <f t="shared" si="9"/>
        <v>38.841430565932143</v>
      </c>
      <c r="O50" s="375">
        <f t="shared" si="10"/>
        <v>3.7499999999999999E-3</v>
      </c>
      <c r="P50" s="80"/>
      <c r="Q50" s="376">
        <v>517354</v>
      </c>
      <c r="R50" s="385">
        <v>21010.45</v>
      </c>
      <c r="S50" s="376">
        <f t="shared" si="11"/>
        <v>517354</v>
      </c>
      <c r="T50" s="377">
        <f t="shared" si="12"/>
        <v>21598.742600000001</v>
      </c>
      <c r="U50" s="378">
        <f t="shared" si="13"/>
        <v>180.95627841902763</v>
      </c>
      <c r="V50" s="379">
        <f t="shared" si="16"/>
        <v>7.5546493878978671</v>
      </c>
      <c r="W50" s="380">
        <f t="shared" si="14"/>
        <v>4.1750000000000002E-2</v>
      </c>
      <c r="X50" s="80">
        <f t="shared" si="15"/>
        <v>6024568</v>
      </c>
    </row>
    <row r="51" spans="1:24" ht="18.75" customHeight="1" x14ac:dyDescent="0.25">
      <c r="A51" s="373" t="s">
        <v>188</v>
      </c>
      <c r="B51" s="186">
        <v>855</v>
      </c>
      <c r="C51" s="73">
        <v>2322609</v>
      </c>
      <c r="D51" s="74">
        <v>10472.02</v>
      </c>
      <c r="E51" s="64">
        <f t="shared" si="0"/>
        <v>11524.785857999999</v>
      </c>
      <c r="F51" s="231">
        <f t="shared" si="5"/>
        <v>35731.925858000002</v>
      </c>
      <c r="G51" s="374">
        <f t="shared" si="17"/>
        <v>4.5100000000000001E-3</v>
      </c>
      <c r="H51" s="73">
        <f t="shared" si="6"/>
        <v>2322609</v>
      </c>
      <c r="I51" s="64">
        <f t="shared" si="7"/>
        <v>10765.236560000001</v>
      </c>
      <c r="J51" s="64">
        <f t="shared" si="2"/>
        <v>11524.785857999999</v>
      </c>
      <c r="K51" s="64">
        <v>13735.12</v>
      </c>
      <c r="L51" s="230">
        <f t="shared" si="3"/>
        <v>36025.142418000003</v>
      </c>
      <c r="M51" s="80">
        <f t="shared" si="8"/>
        <v>2716.5017543859649</v>
      </c>
      <c r="N51" s="77">
        <f t="shared" si="9"/>
        <v>42.134669494736848</v>
      </c>
      <c r="O51" s="375">
        <f t="shared" si="10"/>
        <v>4.6299999999999996E-3</v>
      </c>
      <c r="P51" s="80"/>
      <c r="Q51" s="73">
        <v>458418</v>
      </c>
      <c r="R51" s="74">
        <v>27359.279999999999</v>
      </c>
      <c r="S51" s="376">
        <f t="shared" si="11"/>
        <v>458418</v>
      </c>
      <c r="T51" s="377">
        <f t="shared" si="12"/>
        <v>28125.339840000001</v>
      </c>
      <c r="U51" s="378">
        <f t="shared" si="13"/>
        <v>536.16140350877197</v>
      </c>
      <c r="V51" s="379">
        <f t="shared" si="16"/>
        <v>32.895134315789477</v>
      </c>
      <c r="W51" s="380">
        <f t="shared" si="14"/>
        <v>6.1350000000000002E-2</v>
      </c>
      <c r="X51" s="80">
        <f t="shared" si="15"/>
        <v>2781027</v>
      </c>
    </row>
    <row r="52" spans="1:24" s="384" customFormat="1" ht="18.75" customHeight="1" x14ac:dyDescent="0.25">
      <c r="A52" s="373" t="s">
        <v>172</v>
      </c>
      <c r="B52" s="186">
        <v>1982</v>
      </c>
      <c r="C52" s="73">
        <v>5631999</v>
      </c>
      <c r="D52" s="74">
        <v>24687.8</v>
      </c>
      <c r="E52" s="64">
        <f t="shared" si="0"/>
        <v>27945.979038000001</v>
      </c>
      <c r="F52" s="231">
        <f t="shared" si="5"/>
        <v>115140.009038</v>
      </c>
      <c r="G52" s="374">
        <f t="shared" si="17"/>
        <v>4.3800000000000002E-3</v>
      </c>
      <c r="H52" s="73">
        <f t="shared" si="6"/>
        <v>5631999</v>
      </c>
      <c r="I52" s="64">
        <f t="shared" si="7"/>
        <v>25379.058399999998</v>
      </c>
      <c r="J52" s="64">
        <f t="shared" si="2"/>
        <v>27945.979038000001</v>
      </c>
      <c r="K52" s="64">
        <v>62506.23</v>
      </c>
      <c r="L52" s="230">
        <f t="shared" si="3"/>
        <v>115831.26743800001</v>
      </c>
      <c r="M52" s="80">
        <f t="shared" si="8"/>
        <v>2841.5736629667003</v>
      </c>
      <c r="N52" s="77">
        <f t="shared" si="9"/>
        <v>58.44160819273462</v>
      </c>
      <c r="O52" s="375">
        <f t="shared" si="10"/>
        <v>4.5100000000000001E-3</v>
      </c>
      <c r="P52" s="80"/>
      <c r="Q52" s="376">
        <v>582009</v>
      </c>
      <c r="R52" s="385">
        <v>31073.94</v>
      </c>
      <c r="S52" s="376">
        <f t="shared" si="11"/>
        <v>582009</v>
      </c>
      <c r="T52" s="377">
        <f t="shared" si="12"/>
        <v>31944.010320000001</v>
      </c>
      <c r="U52" s="378">
        <f t="shared" si="13"/>
        <v>293.64732593340062</v>
      </c>
      <c r="V52" s="379">
        <f t="shared" si="16"/>
        <v>16.117058688193744</v>
      </c>
      <c r="W52" s="380">
        <f t="shared" si="14"/>
        <v>5.4890000000000001E-2</v>
      </c>
      <c r="X52" s="80">
        <f t="shared" si="15"/>
        <v>6214008</v>
      </c>
    </row>
    <row r="53" spans="1:24" ht="18.75" customHeight="1" x14ac:dyDescent="0.25">
      <c r="A53" s="373" t="s">
        <v>173</v>
      </c>
      <c r="B53" s="186">
        <v>1676</v>
      </c>
      <c r="C53" s="73">
        <v>3410898</v>
      </c>
      <c r="D53" s="74">
        <v>11422.57</v>
      </c>
      <c r="E53" s="64">
        <f t="shared" si="0"/>
        <v>16924.875875999998</v>
      </c>
      <c r="F53" s="231">
        <f t="shared" si="5"/>
        <v>62156.905875999997</v>
      </c>
      <c r="G53" s="374">
        <f t="shared" si="17"/>
        <v>3.3500000000000001E-3</v>
      </c>
      <c r="H53" s="73">
        <f t="shared" si="6"/>
        <v>3410898</v>
      </c>
      <c r="I53" s="64">
        <f t="shared" si="7"/>
        <v>11742.401959999999</v>
      </c>
      <c r="J53" s="64">
        <f t="shared" si="2"/>
        <v>16924.875875999998</v>
      </c>
      <c r="K53" s="64">
        <v>33809.46</v>
      </c>
      <c r="L53" s="230">
        <f t="shared" si="3"/>
        <v>62476.737836</v>
      </c>
      <c r="M53" s="80">
        <f t="shared" si="8"/>
        <v>2035.1420047732697</v>
      </c>
      <c r="N53" s="77">
        <f t="shared" si="9"/>
        <v>37.277289878281621</v>
      </c>
      <c r="O53" s="375">
        <f t="shared" si="10"/>
        <v>3.4399999999999999E-3</v>
      </c>
      <c r="P53" s="80"/>
      <c r="Q53" s="376">
        <v>221531</v>
      </c>
      <c r="R53" s="385">
        <v>12585.98</v>
      </c>
      <c r="S53" s="376">
        <f t="shared" si="11"/>
        <v>221531</v>
      </c>
      <c r="T53" s="377">
        <f t="shared" si="12"/>
        <v>12938.38744</v>
      </c>
      <c r="U53" s="378">
        <f t="shared" si="13"/>
        <v>132.17840095465394</v>
      </c>
      <c r="V53" s="379">
        <f t="shared" si="16"/>
        <v>7.7198015751789981</v>
      </c>
      <c r="W53" s="380">
        <f>ROUND(T53/S53,5)</f>
        <v>5.8400000000000001E-2</v>
      </c>
      <c r="X53" s="80">
        <f t="shared" si="15"/>
        <v>3632429</v>
      </c>
    </row>
    <row r="54" spans="1:24" ht="18.75" customHeight="1" x14ac:dyDescent="0.25">
      <c r="A54" s="373" t="s">
        <v>120</v>
      </c>
      <c r="B54" s="186">
        <v>1502</v>
      </c>
      <c r="C54" s="73">
        <v>3097742</v>
      </c>
      <c r="D54" s="74">
        <v>12096.22</v>
      </c>
      <c r="E54" s="64">
        <f t="shared" si="0"/>
        <v>15370.995803999998</v>
      </c>
      <c r="F54" s="231">
        <f t="shared" si="5"/>
        <v>75914.525804000004</v>
      </c>
      <c r="G54" s="374">
        <f t="shared" si="17"/>
        <v>3.8999999999999998E-3</v>
      </c>
      <c r="H54" s="73">
        <f t="shared" si="6"/>
        <v>3097742</v>
      </c>
      <c r="I54" s="64">
        <f t="shared" si="7"/>
        <v>12434.91416</v>
      </c>
      <c r="J54" s="64">
        <f t="shared" si="2"/>
        <v>15370.995803999998</v>
      </c>
      <c r="K54" s="64">
        <v>48447.31</v>
      </c>
      <c r="L54" s="230">
        <f t="shared" si="3"/>
        <v>76253.219963999989</v>
      </c>
      <c r="M54" s="80">
        <f t="shared" si="8"/>
        <v>2062.4114513981358</v>
      </c>
      <c r="N54" s="77">
        <f t="shared" si="9"/>
        <v>50.767789589880152</v>
      </c>
      <c r="O54" s="375">
        <f t="shared" si="10"/>
        <v>4.0099999999999997E-3</v>
      </c>
      <c r="P54" s="80"/>
      <c r="Q54" s="387">
        <v>446359</v>
      </c>
      <c r="R54" s="385">
        <v>23263.73</v>
      </c>
      <c r="S54" s="376">
        <f t="shared" si="11"/>
        <v>446359</v>
      </c>
      <c r="T54" s="377">
        <f t="shared" si="12"/>
        <v>23915.114440000001</v>
      </c>
      <c r="U54" s="378">
        <f t="shared" si="13"/>
        <v>297.17643142476697</v>
      </c>
      <c r="V54" s="379">
        <f t="shared" si="16"/>
        <v>15.922180053262318</v>
      </c>
      <c r="W54" s="380">
        <f t="shared" si="14"/>
        <v>5.3580000000000003E-2</v>
      </c>
      <c r="X54" s="80">
        <f t="shared" si="15"/>
        <v>3544101</v>
      </c>
    </row>
    <row r="55" spans="1:24" ht="18.75" customHeight="1" x14ac:dyDescent="0.25">
      <c r="A55" s="373" t="s">
        <v>318</v>
      </c>
      <c r="B55" s="186">
        <v>300</v>
      </c>
      <c r="C55" s="73">
        <v>22169</v>
      </c>
      <c r="D55" s="74">
        <v>88.45</v>
      </c>
      <c r="E55" s="64">
        <f t="shared" si="0"/>
        <v>110.002578</v>
      </c>
      <c r="F55" s="231">
        <f t="shared" si="5"/>
        <v>1306.6325780000002</v>
      </c>
      <c r="G55" s="374">
        <f t="shared" si="17"/>
        <v>3.9899999999999996E-3</v>
      </c>
      <c r="H55" s="73">
        <f t="shared" si="6"/>
        <v>22169</v>
      </c>
      <c r="I55" s="64">
        <f t="shared" si="7"/>
        <v>90.926600000000008</v>
      </c>
      <c r="J55" s="64">
        <f t="shared" si="2"/>
        <v>110.002578</v>
      </c>
      <c r="K55" s="64">
        <v>1108.18</v>
      </c>
      <c r="L55" s="230">
        <f t="shared" si="3"/>
        <v>1309.1091780000002</v>
      </c>
      <c r="M55" s="80">
        <f t="shared" si="8"/>
        <v>73.896666666666661</v>
      </c>
      <c r="N55" s="77">
        <f t="shared" si="9"/>
        <v>4.3636972600000004</v>
      </c>
      <c r="O55" s="375">
        <f t="shared" si="10"/>
        <v>4.1000000000000003E-3</v>
      </c>
      <c r="P55" s="80"/>
      <c r="Q55" s="73">
        <v>0</v>
      </c>
      <c r="R55" s="74">
        <v>0</v>
      </c>
      <c r="S55" s="376">
        <f t="shared" si="11"/>
        <v>0</v>
      </c>
      <c r="T55" s="377">
        <f t="shared" si="12"/>
        <v>0</v>
      </c>
      <c r="U55" s="378">
        <f t="shared" si="13"/>
        <v>0</v>
      </c>
      <c r="V55" s="379">
        <f t="shared" si="16"/>
        <v>0</v>
      </c>
      <c r="W55" s="380" t="e">
        <f t="shared" si="14"/>
        <v>#DIV/0!</v>
      </c>
      <c r="X55" s="80">
        <f t="shared" si="15"/>
        <v>22169</v>
      </c>
    </row>
    <row r="56" spans="1:24" ht="18.75" customHeight="1" x14ac:dyDescent="0.25">
      <c r="A56" s="373" t="s">
        <v>347</v>
      </c>
      <c r="B56" s="183">
        <v>148</v>
      </c>
      <c r="C56" s="73">
        <v>236775</v>
      </c>
      <c r="D56" s="74">
        <v>1028.4000000000001</v>
      </c>
      <c r="E56" s="64">
        <f t="shared" si="0"/>
        <v>1174.8775499999999</v>
      </c>
      <c r="F56" s="231">
        <f t="shared" si="5"/>
        <v>8428.7175499999994</v>
      </c>
      <c r="G56" s="374">
        <f t="shared" si="17"/>
        <v>4.3400000000000001E-3</v>
      </c>
      <c r="H56" s="73">
        <f t="shared" si="6"/>
        <v>236775</v>
      </c>
      <c r="I56" s="64">
        <f t="shared" si="7"/>
        <v>1057.1952000000001</v>
      </c>
      <c r="J56" s="64">
        <f t="shared" si="2"/>
        <v>1174.8775499999999</v>
      </c>
      <c r="K56" s="64">
        <v>6225.44</v>
      </c>
      <c r="L56" s="230">
        <f t="shared" si="3"/>
        <v>8457.5127499999999</v>
      </c>
      <c r="M56" s="80">
        <f t="shared" si="8"/>
        <v>1599.831081081081</v>
      </c>
      <c r="N56" s="77">
        <f t="shared" si="9"/>
        <v>57.145356418918915</v>
      </c>
      <c r="O56" s="375">
        <f t="shared" si="10"/>
        <v>4.4600000000000004E-3</v>
      </c>
      <c r="P56" s="80"/>
      <c r="Q56" s="73">
        <v>79546</v>
      </c>
      <c r="R56" s="74">
        <v>3260.59</v>
      </c>
      <c r="S56" s="376">
        <f t="shared" si="11"/>
        <v>79546</v>
      </c>
      <c r="T56" s="377">
        <f t="shared" si="12"/>
        <v>3351.88652</v>
      </c>
      <c r="U56" s="378">
        <f t="shared" si="13"/>
        <v>537.47297297297303</v>
      </c>
      <c r="V56" s="379">
        <f t="shared" si="16"/>
        <v>22.647881891891892</v>
      </c>
      <c r="W56" s="380">
        <f t="shared" si="14"/>
        <v>4.2139999999999997E-2</v>
      </c>
      <c r="X56" s="80">
        <f t="shared" si="15"/>
        <v>316321</v>
      </c>
    </row>
    <row r="57" spans="1:24" s="388" customFormat="1" ht="12" customHeight="1" x14ac:dyDescent="0.2">
      <c r="A57" s="381"/>
      <c r="B57" s="186"/>
      <c r="C57" s="80"/>
      <c r="D57" s="92"/>
      <c r="E57" s="92"/>
      <c r="H57" s="80"/>
      <c r="I57" s="92"/>
      <c r="J57" s="92"/>
      <c r="K57" s="368"/>
      <c r="O57" s="375"/>
      <c r="P57" s="80"/>
      <c r="Q57" s="73"/>
      <c r="R57" s="74"/>
      <c r="S57" s="73"/>
      <c r="T57" s="74"/>
      <c r="U57" s="225"/>
      <c r="V57" s="226"/>
      <c r="W57" s="389"/>
      <c r="X57" s="80">
        <f t="shared" si="15"/>
        <v>0</v>
      </c>
    </row>
    <row r="58" spans="1:24" s="368" customFormat="1" ht="18.75" customHeight="1" x14ac:dyDescent="0.25">
      <c r="A58" s="363" t="s">
        <v>339</v>
      </c>
      <c r="B58" s="286">
        <f>SUM(B2:B56)</f>
        <v>88869</v>
      </c>
      <c r="C58" s="287">
        <f>SUM(C2:C56)</f>
        <v>209281123</v>
      </c>
      <c r="D58" s="213">
        <f>SUM(D2:D56)</f>
        <v>839720.13</v>
      </c>
      <c r="E58" s="213">
        <f>SUM(E2:E56)</f>
        <v>1027612.173054</v>
      </c>
      <c r="F58" s="213">
        <f>SUM(F2:F56)</f>
        <v>4194938.1030539991</v>
      </c>
      <c r="G58" s="364">
        <f>ROUND(D58/C58,5)</f>
        <v>4.0099999999999997E-3</v>
      </c>
      <c r="H58" s="287">
        <f>SUM(H2:H56)</f>
        <v>208341405</v>
      </c>
      <c r="I58" s="213">
        <f>SUM(I2:I56)</f>
        <v>859865.94556000002</v>
      </c>
      <c r="J58" s="213">
        <f>SUM(J2:J56)</f>
        <v>1033790.0516099998</v>
      </c>
      <c r="K58" s="213">
        <f>SUM(K2:K56)</f>
        <v>2327605.8000000003</v>
      </c>
      <c r="L58" s="213">
        <f>SUM(L2:L56)</f>
        <v>4221261.7971700002</v>
      </c>
      <c r="M58" s="287">
        <f>H58/B58</f>
        <v>2344.3653579988522</v>
      </c>
      <c r="N58" s="213">
        <f>L58/B58</f>
        <v>47.499823303626691</v>
      </c>
      <c r="O58" s="365">
        <f t="shared" si="4"/>
        <v>4.13E-3</v>
      </c>
      <c r="P58" s="287"/>
      <c r="Q58" s="366">
        <f>SUM(Q2:Q56)</f>
        <v>16445907.48</v>
      </c>
      <c r="R58" s="367">
        <f>SUM(R2:R56)</f>
        <v>864909.00000000012</v>
      </c>
      <c r="S58" s="366">
        <f>SUM(S2:S56)</f>
        <v>16367644.48</v>
      </c>
      <c r="T58" s="367">
        <f>SUM(T2:T56)</f>
        <v>884608.18064000038</v>
      </c>
      <c r="U58" s="366">
        <f>Q58/B58</f>
        <v>185.05786584748338</v>
      </c>
      <c r="V58" s="367">
        <f>R58/B58</f>
        <v>9.7324038753671154</v>
      </c>
      <c r="W58" s="369">
        <f t="shared" ref="W58:W60" si="18">ROUND(T58/S58,5)</f>
        <v>5.4050000000000001E-2</v>
      </c>
      <c r="X58" s="80">
        <f t="shared" si="15"/>
        <v>225727030.47999999</v>
      </c>
    </row>
    <row r="59" spans="1:24" ht="18.75" customHeight="1" x14ac:dyDescent="0.2">
      <c r="A59" s="395" t="s">
        <v>341</v>
      </c>
      <c r="C59" s="80">
        <f>AVERAGE(C2:C56)</f>
        <v>3805111.3272727272</v>
      </c>
      <c r="D59" s="77">
        <f>AVERAGE(D2:D56)</f>
        <v>15267.638727272728</v>
      </c>
      <c r="F59" s="77">
        <f>AVERAGE(F2:F56)</f>
        <v>76271.601873709078</v>
      </c>
      <c r="G59" s="374">
        <f>ROUND(D59/C59,5)</f>
        <v>4.0099999999999997E-3</v>
      </c>
      <c r="H59" s="80">
        <f>AVERAGE(H2:H56)</f>
        <v>3788025.5454545454</v>
      </c>
      <c r="I59" s="77">
        <f>AVERAGE(I2:I56)</f>
        <v>15633.926282909091</v>
      </c>
      <c r="L59" s="77">
        <f>AVERAGE(L2:L56)</f>
        <v>76750.214494</v>
      </c>
      <c r="O59" s="375"/>
      <c r="P59" s="80"/>
      <c r="Q59" s="80">
        <f>AVERAGE(Q2:Q56)</f>
        <v>299016.49963636365</v>
      </c>
      <c r="R59" s="77">
        <f>AVERAGE(R2:R56)</f>
        <v>15725.618181818183</v>
      </c>
      <c r="S59" s="80">
        <f>AVERAGE(S2:S56)</f>
        <v>297593.53600000002</v>
      </c>
      <c r="T59" s="77">
        <f>AVERAGE(T2:T56)</f>
        <v>16083.785102545462</v>
      </c>
      <c r="U59" s="225"/>
      <c r="V59" s="226"/>
      <c r="W59" s="389"/>
      <c r="X59" s="80">
        <f t="shared" si="15"/>
        <v>4104127.8269090909</v>
      </c>
    </row>
    <row r="60" spans="1:24" s="384" customFormat="1" ht="18.75" customHeight="1" x14ac:dyDescent="0.2">
      <c r="B60" s="225"/>
      <c r="C60" s="225"/>
      <c r="D60" s="226"/>
      <c r="E60" s="226"/>
      <c r="F60" s="372"/>
      <c r="H60" s="225"/>
      <c r="I60" s="226"/>
      <c r="J60" s="226"/>
      <c r="K60" s="226"/>
      <c r="L60" s="372"/>
      <c r="M60" s="225"/>
      <c r="O60" s="375"/>
      <c r="P60" s="80"/>
      <c r="Q60" s="332"/>
      <c r="R60" s="333"/>
      <c r="S60" s="332"/>
      <c r="T60" s="333"/>
      <c r="U60" s="225"/>
      <c r="V60" s="226"/>
      <c r="W60" s="389" t="e">
        <f t="shared" si="18"/>
        <v>#DIV/0!</v>
      </c>
      <c r="X60" s="80">
        <f t="shared" si="15"/>
        <v>0</v>
      </c>
    </row>
    <row r="61" spans="1:24" ht="18.75" customHeight="1" x14ac:dyDescent="0.2">
      <c r="O61" s="375"/>
      <c r="P61" s="80"/>
      <c r="Q61" s="225">
        <f>AVERAGE(Q2:Q58)</f>
        <v>587353.83857142855</v>
      </c>
      <c r="R61" s="226">
        <f>AVERAGE(R2:R58)</f>
        <v>30889.607142857149</v>
      </c>
      <c r="S61" s="225">
        <f>AVERAGE(S2:S58)</f>
        <v>584558.73142857139</v>
      </c>
      <c r="T61" s="226">
        <f>AVERAGE(T2:T58)</f>
        <v>31593.149308571443</v>
      </c>
      <c r="U61" s="225"/>
      <c r="V61" s="226"/>
      <c r="W61" s="384"/>
      <c r="X61" s="80">
        <f t="shared" si="15"/>
        <v>587353.83857142855</v>
      </c>
    </row>
    <row r="62" spans="1:24" ht="18.75" customHeight="1" x14ac:dyDescent="0.2">
      <c r="A62" s="371" t="s">
        <v>138</v>
      </c>
      <c r="O62" s="375"/>
      <c r="P62" s="80"/>
      <c r="Q62" s="225"/>
      <c r="R62" s="226"/>
      <c r="S62" s="225"/>
      <c r="T62" s="226"/>
      <c r="U62" s="225"/>
      <c r="V62" s="226"/>
      <c r="W62" s="384"/>
      <c r="X62" s="80">
        <f t="shared" si="15"/>
        <v>0</v>
      </c>
    </row>
    <row r="63" spans="1:24" ht="18.75" customHeight="1" x14ac:dyDescent="0.25">
      <c r="A63" s="373" t="s">
        <v>139</v>
      </c>
      <c r="B63" s="73"/>
      <c r="C63" s="73">
        <v>1039174</v>
      </c>
      <c r="D63" s="74">
        <v>5389.08</v>
      </c>
      <c r="E63" s="64">
        <f t="shared" ref="E63:E76" si="19">C63*24.81/5000</f>
        <v>5156.3813879999998</v>
      </c>
      <c r="F63" s="231">
        <f t="shared" ref="F63:F76" si="20">SUM(D63+E63+K63)</f>
        <v>39507.671388000002</v>
      </c>
      <c r="G63" s="374">
        <f t="shared" ref="G63:G76" si="21">ROUND(D63/C63,5)</f>
        <v>5.1900000000000002E-3</v>
      </c>
      <c r="H63" s="73">
        <f>C63</f>
        <v>1039174</v>
      </c>
      <c r="I63" s="64">
        <f t="shared" ref="I63:I76" si="22">D63*1.028</f>
        <v>5539.9742400000005</v>
      </c>
      <c r="J63" s="64">
        <f t="shared" ref="J63:J76" si="23">H63*24.81/5000</f>
        <v>5156.3813879999998</v>
      </c>
      <c r="K63" s="64">
        <v>28962.21</v>
      </c>
      <c r="L63" s="230">
        <f t="shared" ref="L63:L76" si="24">SUM(I63:K63)</f>
        <v>39658.565627999997</v>
      </c>
      <c r="O63" s="375">
        <f t="shared" si="4"/>
        <v>5.3299999999999997E-3</v>
      </c>
      <c r="P63" s="80"/>
      <c r="Q63" s="376">
        <v>160475</v>
      </c>
      <c r="R63" s="385">
        <v>7372.93</v>
      </c>
      <c r="S63" s="376">
        <f>Q63</f>
        <v>160475</v>
      </c>
      <c r="T63" s="377">
        <f t="shared" ref="T63:T76" si="25">R63*1.028</f>
        <v>7579.3720400000002</v>
      </c>
      <c r="U63" s="378"/>
      <c r="V63" s="379"/>
      <c r="W63" s="380">
        <f t="shared" ref="W63:W78" si="26">ROUND(T63/S63,5)</f>
        <v>4.7230000000000001E-2</v>
      </c>
      <c r="X63" s="80">
        <f t="shared" si="15"/>
        <v>1199649</v>
      </c>
    </row>
    <row r="64" spans="1:24" ht="18.75" customHeight="1" x14ac:dyDescent="0.25">
      <c r="A64" s="373" t="s">
        <v>140</v>
      </c>
      <c r="B64" s="73"/>
      <c r="C64" s="73">
        <v>958306</v>
      </c>
      <c r="D64" s="74">
        <v>5474.05</v>
      </c>
      <c r="E64" s="64">
        <f t="shared" si="19"/>
        <v>4755.114372</v>
      </c>
      <c r="F64" s="231">
        <f t="shared" si="20"/>
        <v>46173.304371999999</v>
      </c>
      <c r="G64" s="374">
        <f t="shared" si="21"/>
        <v>5.7099999999999998E-3</v>
      </c>
      <c r="H64" s="73">
        <f t="shared" ref="H64:H76" si="27">C64</f>
        <v>958306</v>
      </c>
      <c r="I64" s="64">
        <f t="shared" si="22"/>
        <v>5627.3234000000002</v>
      </c>
      <c r="J64" s="64">
        <f t="shared" si="23"/>
        <v>4755.114372</v>
      </c>
      <c r="K64" s="64">
        <v>35944.14</v>
      </c>
      <c r="L64" s="230">
        <f t="shared" si="24"/>
        <v>46326.577772000004</v>
      </c>
      <c r="O64" s="375">
        <f t="shared" si="4"/>
        <v>5.8700000000000002E-3</v>
      </c>
      <c r="P64" s="80"/>
      <c r="Q64" s="376">
        <v>218717</v>
      </c>
      <c r="R64" s="385">
        <v>11786.58</v>
      </c>
      <c r="S64" s="376">
        <f t="shared" ref="S64:S76" si="28">Q64</f>
        <v>218717</v>
      </c>
      <c r="T64" s="377">
        <f t="shared" si="25"/>
        <v>12116.604240000001</v>
      </c>
      <c r="U64" s="378"/>
      <c r="V64" s="379"/>
      <c r="W64" s="380">
        <f t="shared" si="26"/>
        <v>5.5399999999999998E-2</v>
      </c>
      <c r="X64" s="80">
        <f t="shared" si="15"/>
        <v>1177023</v>
      </c>
    </row>
    <row r="65" spans="1:25" ht="18.75" customHeight="1" x14ac:dyDescent="0.25">
      <c r="A65" s="373" t="s">
        <v>174</v>
      </c>
      <c r="B65" s="73"/>
      <c r="C65" s="73">
        <v>165464</v>
      </c>
      <c r="D65" s="74">
        <v>547.69000000000005</v>
      </c>
      <c r="E65" s="64">
        <f t="shared" si="19"/>
        <v>821.03236800000002</v>
      </c>
      <c r="F65" s="231">
        <f t="shared" si="20"/>
        <v>5911.3023680000006</v>
      </c>
      <c r="G65" s="374">
        <f t="shared" si="21"/>
        <v>3.31E-3</v>
      </c>
      <c r="H65" s="73">
        <f t="shared" si="27"/>
        <v>165464</v>
      </c>
      <c r="I65" s="64">
        <f t="shared" si="22"/>
        <v>563.02532000000008</v>
      </c>
      <c r="J65" s="64">
        <f t="shared" si="23"/>
        <v>821.03236800000002</v>
      </c>
      <c r="K65" s="64">
        <v>4542.58</v>
      </c>
      <c r="L65" s="230">
        <f t="shared" si="24"/>
        <v>5926.6376879999998</v>
      </c>
      <c r="O65" s="375">
        <f t="shared" si="4"/>
        <v>3.3999999999999998E-3</v>
      </c>
      <c r="P65" s="80"/>
      <c r="Q65" s="376">
        <v>67005</v>
      </c>
      <c r="R65" s="385">
        <v>3461.47</v>
      </c>
      <c r="S65" s="376">
        <f t="shared" si="28"/>
        <v>67005</v>
      </c>
      <c r="T65" s="377">
        <f t="shared" si="25"/>
        <v>3558.3911599999997</v>
      </c>
      <c r="U65" s="378"/>
      <c r="V65" s="379"/>
      <c r="W65" s="380">
        <f t="shared" si="26"/>
        <v>5.3109999999999997E-2</v>
      </c>
      <c r="X65" s="80">
        <f t="shared" si="15"/>
        <v>232469</v>
      </c>
    </row>
    <row r="66" spans="1:25" ht="18.75" customHeight="1" x14ac:dyDescent="0.25">
      <c r="A66" s="373" t="s">
        <v>319</v>
      </c>
      <c r="B66" s="73" t="s">
        <v>342</v>
      </c>
      <c r="C66" s="73">
        <v>19491</v>
      </c>
      <c r="D66" s="74">
        <v>106.72</v>
      </c>
      <c r="E66" s="64">
        <f t="shared" si="19"/>
        <v>96.714341999999988</v>
      </c>
      <c r="F66" s="231">
        <f t="shared" si="20"/>
        <v>1171.434342</v>
      </c>
      <c r="G66" s="374">
        <f t="shared" si="21"/>
        <v>5.4799999999999996E-3</v>
      </c>
      <c r="H66" s="73">
        <f t="shared" si="27"/>
        <v>19491</v>
      </c>
      <c r="I66" s="64">
        <f t="shared" si="22"/>
        <v>109.70816000000001</v>
      </c>
      <c r="J66" s="64">
        <f t="shared" si="23"/>
        <v>96.714341999999988</v>
      </c>
      <c r="K66" s="64">
        <v>968</v>
      </c>
      <c r="L66" s="230">
        <f t="shared" si="24"/>
        <v>1174.4225019999999</v>
      </c>
      <c r="O66" s="375">
        <f t="shared" si="4"/>
        <v>5.6299999999999996E-3</v>
      </c>
      <c r="P66" s="80"/>
      <c r="Q66" s="382">
        <v>3758</v>
      </c>
      <c r="R66" s="390">
        <v>233.11</v>
      </c>
      <c r="S66" s="376">
        <f t="shared" si="28"/>
        <v>3758</v>
      </c>
      <c r="T66" s="377">
        <f t="shared" si="25"/>
        <v>239.63708000000003</v>
      </c>
      <c r="U66" s="391"/>
      <c r="V66" s="392"/>
      <c r="W66" s="393">
        <f t="shared" si="26"/>
        <v>6.3769999999999993E-2</v>
      </c>
      <c r="X66" s="80">
        <f t="shared" si="15"/>
        <v>23249</v>
      </c>
    </row>
    <row r="67" spans="1:25" ht="18.75" customHeight="1" x14ac:dyDescent="0.25">
      <c r="A67" s="373" t="s">
        <v>288</v>
      </c>
      <c r="B67" s="73" t="s">
        <v>342</v>
      </c>
      <c r="C67" s="73">
        <v>57954</v>
      </c>
      <c r="D67" s="74">
        <v>247.17</v>
      </c>
      <c r="E67" s="64">
        <f t="shared" si="19"/>
        <v>287.56774799999999</v>
      </c>
      <c r="F67" s="231">
        <f t="shared" si="20"/>
        <v>6033.0577479999993</v>
      </c>
      <c r="G67" s="374">
        <f t="shared" si="21"/>
        <v>4.2599999999999999E-3</v>
      </c>
      <c r="H67" s="73">
        <f t="shared" si="27"/>
        <v>57954</v>
      </c>
      <c r="I67" s="64">
        <f t="shared" si="22"/>
        <v>254.09075999999999</v>
      </c>
      <c r="J67" s="64">
        <f t="shared" si="23"/>
        <v>287.56774799999999</v>
      </c>
      <c r="K67" s="64">
        <v>5498.32</v>
      </c>
      <c r="L67" s="230">
        <f t="shared" si="24"/>
        <v>6039.9785080000001</v>
      </c>
      <c r="O67" s="375">
        <f t="shared" ref="O67:O81" si="29">ROUND(I67/H67,5)</f>
        <v>4.3800000000000002E-3</v>
      </c>
      <c r="P67" s="80"/>
      <c r="Q67" s="382">
        <v>9780</v>
      </c>
      <c r="R67" s="390">
        <v>505.23</v>
      </c>
      <c r="S67" s="376">
        <f t="shared" si="28"/>
        <v>9780</v>
      </c>
      <c r="T67" s="377">
        <f t="shared" si="25"/>
        <v>519.37644</v>
      </c>
      <c r="U67" s="391">
        <v>0</v>
      </c>
      <c r="V67" s="392">
        <v>0</v>
      </c>
      <c r="W67" s="393">
        <f t="shared" si="26"/>
        <v>5.3109999999999997E-2</v>
      </c>
      <c r="X67" s="80">
        <f t="shared" ref="X67:X81" si="30">C67+Q67</f>
        <v>67734</v>
      </c>
    </row>
    <row r="68" spans="1:25" ht="18.75" customHeight="1" x14ac:dyDescent="0.25">
      <c r="A68" s="373" t="s">
        <v>144</v>
      </c>
      <c r="B68" s="73"/>
      <c r="C68" s="73">
        <v>195234</v>
      </c>
      <c r="D68" s="74">
        <v>804.35</v>
      </c>
      <c r="E68" s="64">
        <f t="shared" si="19"/>
        <v>968.75110800000004</v>
      </c>
      <c r="F68" s="231">
        <f t="shared" si="20"/>
        <v>8366.861108000001</v>
      </c>
      <c r="G68" s="374">
        <f t="shared" si="21"/>
        <v>4.1200000000000004E-3</v>
      </c>
      <c r="H68" s="73">
        <f t="shared" si="27"/>
        <v>195234</v>
      </c>
      <c r="I68" s="64">
        <f t="shared" si="22"/>
        <v>826.87180000000001</v>
      </c>
      <c r="J68" s="64">
        <f t="shared" si="23"/>
        <v>968.75110800000004</v>
      </c>
      <c r="K68" s="64">
        <v>6593.76</v>
      </c>
      <c r="L68" s="230">
        <f t="shared" si="24"/>
        <v>8389.3829079999996</v>
      </c>
      <c r="O68" s="375">
        <f t="shared" si="29"/>
        <v>4.2399999999999998E-3</v>
      </c>
      <c r="P68" s="80"/>
      <c r="Q68" s="387">
        <v>41523</v>
      </c>
      <c r="R68" s="385">
        <v>2463.9699999999998</v>
      </c>
      <c r="S68" s="376">
        <f t="shared" si="28"/>
        <v>41523</v>
      </c>
      <c r="T68" s="377">
        <f t="shared" si="25"/>
        <v>2532.9611599999998</v>
      </c>
      <c r="U68" s="378"/>
      <c r="V68" s="379"/>
      <c r="W68" s="380">
        <f t="shared" si="26"/>
        <v>6.0999999999999999E-2</v>
      </c>
      <c r="X68" s="80">
        <f t="shared" si="30"/>
        <v>236757</v>
      </c>
    </row>
    <row r="69" spans="1:25" ht="18.75" customHeight="1" x14ac:dyDescent="0.25">
      <c r="A69" s="373" t="s">
        <v>146</v>
      </c>
      <c r="B69" s="73"/>
      <c r="C69" s="73">
        <v>311149</v>
      </c>
      <c r="D69" s="74">
        <v>1033.95</v>
      </c>
      <c r="E69" s="64">
        <f t="shared" si="19"/>
        <v>1543.9213379999999</v>
      </c>
      <c r="F69" s="231">
        <f t="shared" si="20"/>
        <v>14811.431337999999</v>
      </c>
      <c r="G69" s="374">
        <f t="shared" si="21"/>
        <v>3.32E-3</v>
      </c>
      <c r="H69" s="73">
        <f t="shared" si="27"/>
        <v>311149</v>
      </c>
      <c r="I69" s="64">
        <f t="shared" si="22"/>
        <v>1062.9006000000002</v>
      </c>
      <c r="J69" s="64">
        <f t="shared" si="23"/>
        <v>1543.9213379999999</v>
      </c>
      <c r="K69" s="64">
        <v>12233.56</v>
      </c>
      <c r="L69" s="230">
        <f t="shared" si="24"/>
        <v>14840.381937999999</v>
      </c>
      <c r="O69" s="375">
        <f t="shared" si="29"/>
        <v>3.4199999999999999E-3</v>
      </c>
      <c r="P69" s="80"/>
      <c r="Q69" s="376">
        <v>111211</v>
      </c>
      <c r="R69" s="385">
        <v>5746.15</v>
      </c>
      <c r="S69" s="376">
        <f t="shared" si="28"/>
        <v>111211</v>
      </c>
      <c r="T69" s="377">
        <f t="shared" si="25"/>
        <v>5907.0421999999999</v>
      </c>
      <c r="U69" s="378"/>
      <c r="V69" s="379"/>
      <c r="W69" s="380">
        <f t="shared" si="26"/>
        <v>5.3120000000000001E-2</v>
      </c>
      <c r="X69" s="80">
        <f t="shared" si="30"/>
        <v>422360</v>
      </c>
      <c r="Y69" s="384"/>
    </row>
    <row r="70" spans="1:25" ht="18.75" customHeight="1" x14ac:dyDescent="0.25">
      <c r="A70" s="373" t="s">
        <v>249</v>
      </c>
      <c r="B70" s="73"/>
      <c r="C70" s="73">
        <v>28495</v>
      </c>
      <c r="D70" s="74">
        <v>327.12</v>
      </c>
      <c r="E70" s="64">
        <f t="shared" si="19"/>
        <v>141.39219</v>
      </c>
      <c r="F70" s="231">
        <f t="shared" si="20"/>
        <v>468.51219000000003</v>
      </c>
      <c r="G70" s="374">
        <f t="shared" si="21"/>
        <v>1.1480000000000001E-2</v>
      </c>
      <c r="H70" s="73">
        <f t="shared" si="27"/>
        <v>28495</v>
      </c>
      <c r="I70" s="64">
        <f t="shared" si="22"/>
        <v>336.27936</v>
      </c>
      <c r="J70" s="64">
        <f t="shared" si="23"/>
        <v>141.39219</v>
      </c>
      <c r="K70" s="64">
        <v>0</v>
      </c>
      <c r="L70" s="230">
        <f t="shared" si="24"/>
        <v>477.67155000000002</v>
      </c>
      <c r="O70" s="375">
        <f t="shared" si="29"/>
        <v>1.18E-2</v>
      </c>
      <c r="P70" s="80"/>
      <c r="Q70" s="376">
        <v>4545</v>
      </c>
      <c r="R70" s="385">
        <v>417.41</v>
      </c>
      <c r="S70" s="376">
        <f t="shared" si="28"/>
        <v>4545</v>
      </c>
      <c r="T70" s="377">
        <f t="shared" si="25"/>
        <v>429.09748000000002</v>
      </c>
      <c r="U70" s="378"/>
      <c r="V70" s="379"/>
      <c r="W70" s="380">
        <f t="shared" si="26"/>
        <v>9.4409999999999994E-2</v>
      </c>
      <c r="X70" s="80">
        <f t="shared" si="30"/>
        <v>33040</v>
      </c>
      <c r="Y70" s="384"/>
    </row>
    <row r="71" spans="1:25" s="384" customFormat="1" ht="18.75" customHeight="1" x14ac:dyDescent="0.25">
      <c r="A71" s="373" t="s">
        <v>148</v>
      </c>
      <c r="B71" s="73" t="s">
        <v>342</v>
      </c>
      <c r="C71" s="75">
        <v>1777967</v>
      </c>
      <c r="D71" s="74">
        <v>10579.36</v>
      </c>
      <c r="E71" s="64">
        <f t="shared" si="19"/>
        <v>8822.2722539999995</v>
      </c>
      <c r="F71" s="231">
        <f t="shared" si="20"/>
        <v>80000.842254000003</v>
      </c>
      <c r="G71" s="374">
        <f t="shared" si="21"/>
        <v>5.9500000000000004E-3</v>
      </c>
      <c r="H71" s="73">
        <f t="shared" si="27"/>
        <v>1777967</v>
      </c>
      <c r="I71" s="64">
        <f t="shared" si="22"/>
        <v>10875.58208</v>
      </c>
      <c r="J71" s="64">
        <f t="shared" si="23"/>
        <v>8822.2722539999995</v>
      </c>
      <c r="K71" s="64">
        <v>60599.21</v>
      </c>
      <c r="L71" s="231">
        <f t="shared" si="24"/>
        <v>80297.064333999995</v>
      </c>
      <c r="M71" s="225"/>
      <c r="O71" s="375">
        <f t="shared" si="29"/>
        <v>6.1199999999999996E-3</v>
      </c>
      <c r="P71" s="80"/>
      <c r="Q71" s="382">
        <v>285922</v>
      </c>
      <c r="R71" s="390">
        <v>15617.1</v>
      </c>
      <c r="S71" s="376">
        <f t="shared" si="28"/>
        <v>285922</v>
      </c>
      <c r="T71" s="377">
        <f t="shared" si="25"/>
        <v>16054.3788</v>
      </c>
      <c r="U71" s="391"/>
      <c r="V71" s="392"/>
      <c r="W71" s="393">
        <f t="shared" si="26"/>
        <v>5.6149999999999999E-2</v>
      </c>
      <c r="X71" s="80">
        <f t="shared" si="30"/>
        <v>2063889</v>
      </c>
      <c r="Y71" s="381"/>
    </row>
    <row r="72" spans="1:25" s="384" customFormat="1" ht="18.75" customHeight="1" x14ac:dyDescent="0.25">
      <c r="A72" s="373" t="s">
        <v>320</v>
      </c>
      <c r="B72" s="73"/>
      <c r="C72" s="75">
        <v>2067341</v>
      </c>
      <c r="D72" s="74">
        <v>23248.58</v>
      </c>
      <c r="E72" s="64">
        <f t="shared" si="19"/>
        <v>10258.146042</v>
      </c>
      <c r="F72" s="231">
        <f t="shared" si="20"/>
        <v>48069.256042000001</v>
      </c>
      <c r="G72" s="374">
        <f t="shared" si="21"/>
        <v>1.125E-2</v>
      </c>
      <c r="H72" s="73">
        <f t="shared" si="27"/>
        <v>2067341</v>
      </c>
      <c r="I72" s="64">
        <f t="shared" si="22"/>
        <v>23899.540240000002</v>
      </c>
      <c r="J72" s="64">
        <f t="shared" si="23"/>
        <v>10258.146042</v>
      </c>
      <c r="K72" s="64">
        <v>14562.53</v>
      </c>
      <c r="L72" s="231">
        <f t="shared" si="24"/>
        <v>48720.216282000001</v>
      </c>
      <c r="M72" s="225"/>
      <c r="O72" s="375">
        <f t="shared" si="29"/>
        <v>1.1560000000000001E-2</v>
      </c>
      <c r="P72" s="80"/>
      <c r="Q72" s="376">
        <v>75463</v>
      </c>
      <c r="R72" s="385">
        <v>6557.41</v>
      </c>
      <c r="S72" s="376">
        <f t="shared" si="28"/>
        <v>75463</v>
      </c>
      <c r="T72" s="377">
        <f t="shared" si="25"/>
        <v>6741.0174800000004</v>
      </c>
      <c r="U72" s="379"/>
      <c r="V72" s="378"/>
      <c r="W72" s="389">
        <f t="shared" si="26"/>
        <v>8.9330000000000007E-2</v>
      </c>
      <c r="X72" s="80">
        <f t="shared" si="30"/>
        <v>2142804</v>
      </c>
      <c r="Y72" s="381"/>
    </row>
    <row r="73" spans="1:25" ht="18.75" customHeight="1" x14ac:dyDescent="0.25">
      <c r="A73" s="373" t="s">
        <v>321</v>
      </c>
      <c r="B73" s="73"/>
      <c r="C73" s="75">
        <v>3011954</v>
      </c>
      <c r="D73" s="74">
        <v>12222.59</v>
      </c>
      <c r="E73" s="64">
        <f t="shared" si="19"/>
        <v>14945.315747999999</v>
      </c>
      <c r="F73" s="231">
        <f t="shared" si="20"/>
        <v>74163.65574799999</v>
      </c>
      <c r="G73" s="374">
        <f t="shared" si="21"/>
        <v>4.0600000000000002E-3</v>
      </c>
      <c r="H73" s="73">
        <f t="shared" si="27"/>
        <v>3011954</v>
      </c>
      <c r="I73" s="64">
        <f t="shared" si="22"/>
        <v>12564.82252</v>
      </c>
      <c r="J73" s="64">
        <f t="shared" si="23"/>
        <v>14945.315747999999</v>
      </c>
      <c r="K73" s="64">
        <v>46995.75</v>
      </c>
      <c r="L73" s="230">
        <f t="shared" si="24"/>
        <v>74505.888267999995</v>
      </c>
      <c r="O73" s="375">
        <f t="shared" si="29"/>
        <v>4.1700000000000001E-3</v>
      </c>
      <c r="P73" s="80"/>
      <c r="Q73" s="387">
        <v>282509</v>
      </c>
      <c r="R73" s="385">
        <v>13695.65</v>
      </c>
      <c r="S73" s="376">
        <f t="shared" si="28"/>
        <v>282509</v>
      </c>
      <c r="T73" s="377">
        <f t="shared" si="25"/>
        <v>14079.128199999999</v>
      </c>
      <c r="U73" s="378"/>
      <c r="V73" s="379"/>
      <c r="W73" s="380">
        <f t="shared" si="26"/>
        <v>4.9840000000000002E-2</v>
      </c>
      <c r="X73" s="80">
        <f t="shared" si="30"/>
        <v>3294463</v>
      </c>
    </row>
    <row r="74" spans="1:25" ht="18.75" customHeight="1" x14ac:dyDescent="0.25">
      <c r="A74" s="373" t="s">
        <v>150</v>
      </c>
      <c r="B74" s="73" t="s">
        <v>342</v>
      </c>
      <c r="C74" s="73">
        <v>492947</v>
      </c>
      <c r="D74" s="74">
        <v>2623.07</v>
      </c>
      <c r="E74" s="64">
        <f t="shared" si="19"/>
        <v>2446.0030139999999</v>
      </c>
      <c r="F74" s="231">
        <f t="shared" si="20"/>
        <v>15860.313013999999</v>
      </c>
      <c r="G74" s="374">
        <f t="shared" si="21"/>
        <v>5.3200000000000001E-3</v>
      </c>
      <c r="H74" s="73">
        <f t="shared" si="27"/>
        <v>492947</v>
      </c>
      <c r="I74" s="64">
        <f t="shared" si="22"/>
        <v>2696.5159600000002</v>
      </c>
      <c r="J74" s="64">
        <f t="shared" si="23"/>
        <v>2446.0030139999999</v>
      </c>
      <c r="K74" s="64">
        <v>10791.24</v>
      </c>
      <c r="L74" s="230">
        <f t="shared" si="24"/>
        <v>15933.758974</v>
      </c>
      <c r="O74" s="375">
        <f t="shared" si="29"/>
        <v>5.47E-3</v>
      </c>
      <c r="P74" s="80"/>
      <c r="Q74" s="376">
        <v>144324</v>
      </c>
      <c r="R74" s="385">
        <v>6934.86</v>
      </c>
      <c r="S74" s="376">
        <f t="shared" si="28"/>
        <v>144324</v>
      </c>
      <c r="T74" s="377">
        <f t="shared" si="25"/>
        <v>7129.0360799999999</v>
      </c>
      <c r="U74" s="378"/>
      <c r="V74" s="379"/>
      <c r="W74" s="380">
        <f t="shared" si="26"/>
        <v>4.9399999999999999E-2</v>
      </c>
      <c r="X74" s="80">
        <f t="shared" si="30"/>
        <v>637271</v>
      </c>
    </row>
    <row r="75" spans="1:25" ht="18.75" customHeight="1" x14ac:dyDescent="0.25">
      <c r="A75" s="373" t="s">
        <v>275</v>
      </c>
      <c r="B75" s="73"/>
      <c r="C75" s="73">
        <v>1466337</v>
      </c>
      <c r="D75" s="74">
        <v>6064.53</v>
      </c>
      <c r="E75" s="64">
        <f t="shared" si="19"/>
        <v>7275.9641940000001</v>
      </c>
      <c r="F75" s="231">
        <f t="shared" si="20"/>
        <v>66621.324194000001</v>
      </c>
      <c r="G75" s="374">
        <f t="shared" si="21"/>
        <v>4.1399999999999996E-3</v>
      </c>
      <c r="H75" s="73">
        <f t="shared" si="27"/>
        <v>1466337</v>
      </c>
      <c r="I75" s="64">
        <f t="shared" si="22"/>
        <v>6234.3368399999999</v>
      </c>
      <c r="J75" s="64">
        <f t="shared" si="23"/>
        <v>7275.9641940000001</v>
      </c>
      <c r="K75" s="64">
        <v>53280.83</v>
      </c>
      <c r="L75" s="230">
        <f t="shared" si="24"/>
        <v>66791.131034000005</v>
      </c>
      <c r="O75" s="375">
        <f t="shared" si="29"/>
        <v>4.2500000000000003E-3</v>
      </c>
      <c r="P75" s="80"/>
      <c r="Q75" s="387">
        <v>159909</v>
      </c>
      <c r="R75" s="385">
        <v>8448.68</v>
      </c>
      <c r="S75" s="376">
        <f t="shared" si="28"/>
        <v>159909</v>
      </c>
      <c r="T75" s="377">
        <f t="shared" si="25"/>
        <v>8685.2430400000012</v>
      </c>
      <c r="U75" s="378"/>
      <c r="V75" s="379"/>
      <c r="W75" s="380">
        <f t="shared" si="26"/>
        <v>5.4309999999999997E-2</v>
      </c>
      <c r="X75" s="80">
        <f t="shared" si="30"/>
        <v>1626246</v>
      </c>
    </row>
    <row r="76" spans="1:25" ht="18.75" customHeight="1" x14ac:dyDescent="0.25">
      <c r="A76" s="373" t="s">
        <v>152</v>
      </c>
      <c r="B76" s="73"/>
      <c r="C76" s="73">
        <v>650906</v>
      </c>
      <c r="D76" s="74">
        <v>3710.93</v>
      </c>
      <c r="E76" s="64">
        <f t="shared" si="19"/>
        <v>3229.795572</v>
      </c>
      <c r="F76" s="231">
        <f t="shared" si="20"/>
        <v>29888.045571999999</v>
      </c>
      <c r="G76" s="374">
        <f t="shared" si="21"/>
        <v>5.7000000000000002E-3</v>
      </c>
      <c r="H76" s="73">
        <f t="shared" si="27"/>
        <v>650906</v>
      </c>
      <c r="I76" s="64">
        <f t="shared" si="22"/>
        <v>3814.8360400000001</v>
      </c>
      <c r="J76" s="64">
        <f t="shared" si="23"/>
        <v>3229.795572</v>
      </c>
      <c r="K76" s="64">
        <v>22947.32</v>
      </c>
      <c r="L76" s="230">
        <f t="shared" si="24"/>
        <v>29991.951612000001</v>
      </c>
      <c r="O76" s="375">
        <f t="shared" si="29"/>
        <v>5.8599999999999998E-3</v>
      </c>
      <c r="P76" s="80"/>
      <c r="Q76" s="376">
        <v>235483</v>
      </c>
      <c r="R76" s="385">
        <v>13503.64</v>
      </c>
      <c r="S76" s="376">
        <f t="shared" si="28"/>
        <v>235483</v>
      </c>
      <c r="T76" s="377">
        <f t="shared" si="25"/>
        <v>13881.74192</v>
      </c>
      <c r="U76" s="378"/>
      <c r="V76" s="379"/>
      <c r="W76" s="380">
        <f t="shared" si="26"/>
        <v>5.8950000000000002E-2</v>
      </c>
      <c r="X76" s="80">
        <f t="shared" si="30"/>
        <v>886389</v>
      </c>
      <c r="Y76" s="388"/>
    </row>
    <row r="77" spans="1:25" ht="11.45" customHeight="1" x14ac:dyDescent="0.25">
      <c r="D77" s="92"/>
      <c r="E77" s="92"/>
      <c r="F77" s="230"/>
      <c r="G77" s="374"/>
      <c r="I77" s="92"/>
      <c r="J77" s="92"/>
      <c r="K77" s="368"/>
      <c r="L77" s="230"/>
      <c r="O77" s="375"/>
      <c r="Q77" s="376"/>
      <c r="R77" s="385"/>
      <c r="S77" s="376"/>
      <c r="T77" s="377"/>
      <c r="U77" s="378"/>
      <c r="V77" s="379"/>
      <c r="W77" s="380"/>
      <c r="X77" s="80">
        <f t="shared" si="30"/>
        <v>0</v>
      </c>
    </row>
    <row r="78" spans="1:25" s="388" customFormat="1" ht="18.75" customHeight="1" x14ac:dyDescent="0.25">
      <c r="A78" s="363" t="s">
        <v>306</v>
      </c>
      <c r="B78" s="173"/>
      <c r="C78" s="173">
        <f>SUM(C63:C76)</f>
        <v>12242719</v>
      </c>
      <c r="D78" s="103">
        <f>SUM(D62:D77)</f>
        <v>72379.19</v>
      </c>
      <c r="E78" s="103">
        <f>SUM(E62:E77)</f>
        <v>60748.371678000003</v>
      </c>
      <c r="F78" s="103">
        <f>SUM(F62:F77)</f>
        <v>437047.01167799992</v>
      </c>
      <c r="G78" s="364">
        <f>ROUND(D78/C78,5)</f>
        <v>5.9100000000000003E-3</v>
      </c>
      <c r="H78" s="173">
        <f>SUM(H62:H77)</f>
        <v>12242719</v>
      </c>
      <c r="I78" s="103">
        <f>SUM(I62:I77)</f>
        <v>74405.807319999993</v>
      </c>
      <c r="J78" s="103">
        <f>SUM(J62:J77)</f>
        <v>60748.371678000003</v>
      </c>
      <c r="K78" s="213">
        <f>SUM(K62:K77)</f>
        <v>303919.45</v>
      </c>
      <c r="L78" s="103">
        <f>SUM(L62:L77)</f>
        <v>439073.628998</v>
      </c>
      <c r="M78" s="173"/>
      <c r="O78" s="365">
        <f t="shared" si="29"/>
        <v>6.0800000000000003E-3</v>
      </c>
      <c r="P78" s="173"/>
      <c r="Q78" s="287">
        <f>SUM(Q63:Q77)</f>
        <v>1800624</v>
      </c>
      <c r="R78" s="213">
        <f>SUM(R63:R77)</f>
        <v>96744.189999999988</v>
      </c>
      <c r="S78" s="287">
        <f>SUM(S63:S77)</f>
        <v>1800624</v>
      </c>
      <c r="T78" s="213">
        <f>SUM(T63:T77)</f>
        <v>99453.027320000008</v>
      </c>
      <c r="U78" s="287"/>
      <c r="V78" s="213"/>
      <c r="W78" s="369">
        <f t="shared" si="26"/>
        <v>5.5230000000000001E-2</v>
      </c>
      <c r="X78" s="80">
        <f t="shared" si="30"/>
        <v>14043343</v>
      </c>
    </row>
    <row r="79" spans="1:25" ht="18.75" customHeight="1" x14ac:dyDescent="0.2">
      <c r="A79" s="395" t="s">
        <v>340</v>
      </c>
      <c r="C79" s="80">
        <f>AVERAGE(C63:C76)</f>
        <v>874479.92857142852</v>
      </c>
      <c r="D79" s="228">
        <f>AVERAGE(D63:D76)</f>
        <v>5169.9421428571432</v>
      </c>
      <c r="F79" s="228">
        <f>AVERAGE(F63:F76)</f>
        <v>31217.64369128571</v>
      </c>
      <c r="H79" s="80">
        <f>AVERAGE(H63:H76)</f>
        <v>874479.92857142852</v>
      </c>
      <c r="I79" s="228">
        <f>AVERAGE(I63:I76)</f>
        <v>5314.7005228571425</v>
      </c>
      <c r="L79" s="228">
        <f>AVERAGE(L63:L76)</f>
        <v>31362.402071285713</v>
      </c>
      <c r="O79" s="375"/>
      <c r="Q79" s="80">
        <f>AVERAGE(Q63:Q76)</f>
        <v>128616</v>
      </c>
      <c r="R79" s="228">
        <f>AVERAGE(R63:R76)</f>
        <v>6910.2992857142845</v>
      </c>
      <c r="S79" s="80">
        <f>AVERAGE(S63:S76)</f>
        <v>128616</v>
      </c>
      <c r="T79" s="228">
        <f>AVERAGE(T63:T76)</f>
        <v>7103.787665714286</v>
      </c>
      <c r="U79" s="332"/>
      <c r="V79" s="332"/>
      <c r="W79" s="389">
        <f t="shared" ref="W79" si="31">ROUND(T79/S79,5)</f>
        <v>5.5230000000000001E-2</v>
      </c>
      <c r="X79" s="80">
        <f t="shared" si="30"/>
        <v>1003095.9285714285</v>
      </c>
    </row>
    <row r="80" spans="1:25" ht="18.75" customHeight="1" x14ac:dyDescent="0.2">
      <c r="D80" s="228"/>
      <c r="O80" s="375"/>
      <c r="Q80" s="332"/>
      <c r="R80" s="231"/>
      <c r="S80" s="332"/>
      <c r="T80" s="231"/>
      <c r="U80" s="332"/>
      <c r="V80" s="332"/>
      <c r="W80" s="389"/>
      <c r="X80" s="80">
        <f t="shared" si="30"/>
        <v>0</v>
      </c>
    </row>
    <row r="81" spans="1:24" s="396" customFormat="1" ht="18.75" customHeight="1" x14ac:dyDescent="0.25">
      <c r="A81" s="396" t="s">
        <v>155</v>
      </c>
      <c r="B81" s="394">
        <f>SUM(B58+B78)</f>
        <v>88869</v>
      </c>
      <c r="C81" s="394">
        <f>SUM(C58+C78)</f>
        <v>221523842</v>
      </c>
      <c r="D81" s="397">
        <f>SUM(D58+D78)</f>
        <v>912099.32000000007</v>
      </c>
      <c r="E81" s="397">
        <f>SUM(E58,E78)</f>
        <v>1088360.544732</v>
      </c>
      <c r="F81" s="397">
        <f>SUM(F58,F78)</f>
        <v>4631985.1147319991</v>
      </c>
      <c r="G81" s="398">
        <f>ROUND(D81/C81,5)</f>
        <v>4.1200000000000004E-3</v>
      </c>
      <c r="H81" s="394">
        <f>SUM(H58+H78)</f>
        <v>220584124</v>
      </c>
      <c r="I81" s="397">
        <f t="shared" ref="I81:N81" si="32">SUM(I58,I78)</f>
        <v>934271.75288000004</v>
      </c>
      <c r="J81" s="397">
        <f t="shared" si="32"/>
        <v>1094538.4232879998</v>
      </c>
      <c r="K81" s="399">
        <f t="shared" si="32"/>
        <v>2631525.2500000005</v>
      </c>
      <c r="L81" s="397">
        <f t="shared" si="32"/>
        <v>4660335.4261680003</v>
      </c>
      <c r="M81" s="394">
        <f t="shared" si="32"/>
        <v>2344.3653579988522</v>
      </c>
      <c r="N81" s="397">
        <f t="shared" si="32"/>
        <v>47.499823303626691</v>
      </c>
      <c r="O81" s="400">
        <f t="shared" si="29"/>
        <v>4.2399999999999998E-3</v>
      </c>
      <c r="P81" s="394"/>
      <c r="Q81" s="394">
        <f>SUM(Q58+Q78)</f>
        <v>18246531.48</v>
      </c>
      <c r="R81" s="397">
        <f t="shared" ref="R81" si="33">SUM(R58,R78)</f>
        <v>961653.19000000006</v>
      </c>
      <c r="S81" s="394">
        <f>SUM(S58+S78)</f>
        <v>18168268.48</v>
      </c>
      <c r="T81" s="397">
        <f t="shared" ref="T81" si="34">SUM(T58,T78)</f>
        <v>984061.20796000038</v>
      </c>
      <c r="U81" s="401"/>
      <c r="V81" s="402"/>
      <c r="W81" s="369">
        <f t="shared" ref="W81" si="35">ROUND(T81/S81,5)</f>
        <v>5.416E-2</v>
      </c>
      <c r="X81" s="80">
        <f t="shared" si="30"/>
        <v>239770373.47999999</v>
      </c>
    </row>
    <row r="82" spans="1:24" ht="18.75" customHeight="1" x14ac:dyDescent="0.2">
      <c r="A82" s="384" t="s">
        <v>312</v>
      </c>
      <c r="P82" s="371"/>
      <c r="Q82" s="297"/>
      <c r="R82" s="231"/>
      <c r="S82" s="297"/>
      <c r="T82" s="231"/>
      <c r="U82" s="297"/>
      <c r="V82" s="231"/>
      <c r="W82" s="384"/>
    </row>
  </sheetData>
  <autoFilter ref="A1:O59"/>
  <pageMargins left="0.2" right="0.2" top="0.5" bottom="0.5" header="0.3" footer="0.3"/>
  <pageSetup scale="29" fitToHeight="0" orientation="portrait" r:id="rId1"/>
  <headerFooter alignWithMargins="0"/>
  <rowBreaks count="1" manualBreakCount="1">
    <brk id="42" max="22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77"/>
  <sheetViews>
    <sheetView tabSelected="1" view="pageBreakPreview" zoomScaleNormal="115" zoomScaleSheetLayoutView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8" sqref="A8"/>
    </sheetView>
  </sheetViews>
  <sheetFormatPr defaultColWidth="12.28515625" defaultRowHeight="18.75" customHeight="1" x14ac:dyDescent="0.2"/>
  <cols>
    <col min="1" max="1" width="39.42578125" style="381" bestFit="1" customWidth="1"/>
    <col min="2" max="2" width="36.7109375" style="80" customWidth="1"/>
    <col min="3" max="3" width="17" style="80" customWidth="1"/>
    <col min="4" max="4" width="15.7109375" style="77" customWidth="1"/>
    <col min="5" max="5" width="16.28515625" style="77" bestFit="1" customWidth="1"/>
    <col min="6" max="6" width="16.140625" style="226" customWidth="1"/>
    <col min="7" max="7" width="15.7109375" style="371" customWidth="1"/>
    <col min="8" max="8" width="12.42578125" style="381" customWidth="1"/>
    <col min="9" max="9" width="14.85546875" style="405" customWidth="1"/>
    <col min="10" max="10" width="12.42578125" style="410" customWidth="1"/>
    <col min="11" max="11" width="15" style="80" customWidth="1"/>
    <col min="12" max="12" width="16.28515625" style="77" customWidth="1"/>
    <col min="13" max="13" width="14.28515625" style="381" customWidth="1"/>
    <col min="14" max="14" width="4.28515625" style="381" customWidth="1"/>
    <col min="15" max="15" width="13.28515625" style="381" customWidth="1"/>
    <col min="16" max="16" width="14.42578125" style="381" customWidth="1"/>
    <col min="17" max="18" width="12.28515625" style="410"/>
    <col min="19" max="16384" width="12.28515625" style="381"/>
  </cols>
  <sheetData>
    <row r="1" spans="1:21" s="371" customFormat="1" ht="18.75" customHeight="1" x14ac:dyDescent="0.2">
      <c r="A1" s="370" t="s">
        <v>0</v>
      </c>
      <c r="B1" s="216" t="s">
        <v>66</v>
      </c>
      <c r="C1" s="216" t="s">
        <v>334</v>
      </c>
      <c r="D1" s="217" t="s">
        <v>331</v>
      </c>
      <c r="E1" s="217" t="s">
        <v>60</v>
      </c>
      <c r="F1" s="217" t="s">
        <v>69</v>
      </c>
      <c r="G1" s="217" t="s">
        <v>61</v>
      </c>
      <c r="H1" s="217" t="s">
        <v>296</v>
      </c>
      <c r="I1" s="403" t="s">
        <v>62</v>
      </c>
      <c r="J1" s="404" t="s">
        <v>63</v>
      </c>
      <c r="K1" s="216" t="s">
        <v>336</v>
      </c>
      <c r="L1" s="217" t="s">
        <v>337</v>
      </c>
      <c r="M1" s="371" t="s">
        <v>338</v>
      </c>
      <c r="O1" s="250" t="s">
        <v>335</v>
      </c>
      <c r="P1" s="251" t="s">
        <v>333</v>
      </c>
      <c r="Q1" s="403" t="s">
        <v>62</v>
      </c>
      <c r="R1" s="404" t="s">
        <v>63</v>
      </c>
      <c r="S1" s="250" t="s">
        <v>323</v>
      </c>
      <c r="T1" s="251" t="s">
        <v>276</v>
      </c>
      <c r="U1" s="372" t="s">
        <v>298</v>
      </c>
    </row>
    <row r="2" spans="1:21" ht="18.75" customHeight="1" x14ac:dyDescent="0.25">
      <c r="A2" s="373" t="s">
        <v>211</v>
      </c>
      <c r="B2" s="183">
        <v>1513</v>
      </c>
      <c r="C2" s="73">
        <v>3064256</v>
      </c>
      <c r="D2" s="64">
        <v>18721.68</v>
      </c>
      <c r="E2" s="64">
        <f>C2*27/5000</f>
        <v>16546.982400000001</v>
      </c>
      <c r="F2" s="64">
        <v>66489.05</v>
      </c>
      <c r="G2" s="231">
        <f t="shared" ref="G2:G33" si="0">SUM(L2+E2+F2)</f>
        <v>102132.14600000001</v>
      </c>
      <c r="H2" s="374">
        <f t="shared" ref="H2:H33" si="1">ROUND(D2/C2,5)</f>
        <v>6.11E-3</v>
      </c>
      <c r="I2" s="405">
        <f t="shared" ref="I2:I33" si="2">C2/B2</f>
        <v>2025.2848645076008</v>
      </c>
      <c r="J2" s="406">
        <f t="shared" ref="J2:J33" si="3">G2/B2</f>
        <v>67.503070720423011</v>
      </c>
      <c r="K2" s="73">
        <f>C2</f>
        <v>3064256</v>
      </c>
      <c r="L2" s="64">
        <f>D2*1.02</f>
        <v>19096.113600000001</v>
      </c>
      <c r="M2" s="375">
        <f t="shared" ref="M2:M33" si="4">ROUND(L2/K2,5)</f>
        <v>6.2300000000000003E-3</v>
      </c>
      <c r="N2" s="80"/>
      <c r="O2" s="376">
        <v>762106</v>
      </c>
      <c r="P2" s="377">
        <v>41799.14</v>
      </c>
      <c r="Q2" s="413">
        <f t="shared" ref="Q2:Q33" si="5">O2/B2</f>
        <v>503.70522141440847</v>
      </c>
      <c r="R2" s="414">
        <f t="shared" ref="R2:R33" si="6">P2/B2</f>
        <v>27.62666226040978</v>
      </c>
      <c r="S2" s="376">
        <f>O2</f>
        <v>762106</v>
      </c>
      <c r="T2" s="377">
        <f>P2*1.02</f>
        <v>42635.122799999997</v>
      </c>
      <c r="U2" s="380">
        <f>ROUND(T2/S2,5)</f>
        <v>5.5939999999999997E-2</v>
      </c>
    </row>
    <row r="3" spans="1:21" ht="18.75" customHeight="1" x14ac:dyDescent="0.25">
      <c r="A3" s="373" t="s">
        <v>123</v>
      </c>
      <c r="B3" s="183">
        <v>2609</v>
      </c>
      <c r="C3" s="73">
        <v>5275992</v>
      </c>
      <c r="D3" s="64">
        <v>19634.419999999998</v>
      </c>
      <c r="E3" s="64">
        <f t="shared" ref="E3:E53" si="7">C3*27/5000</f>
        <v>28490.356800000001</v>
      </c>
      <c r="F3" s="64">
        <v>49916.19</v>
      </c>
      <c r="G3" s="231">
        <f t="shared" si="0"/>
        <v>98410.486799999999</v>
      </c>
      <c r="H3" s="374">
        <f t="shared" si="1"/>
        <v>3.7200000000000002E-3</v>
      </c>
      <c r="I3" s="405">
        <f t="shared" si="2"/>
        <v>2022.2276734380989</v>
      </c>
      <c r="J3" s="406">
        <f t="shared" si="3"/>
        <v>37.719619317746265</v>
      </c>
      <c r="K3" s="73">
        <f>C3</f>
        <v>5275992</v>
      </c>
      <c r="L3" s="64">
        <v>20003.939999999999</v>
      </c>
      <c r="M3" s="375">
        <f t="shared" si="4"/>
        <v>3.79E-3</v>
      </c>
      <c r="N3" s="80"/>
      <c r="O3" s="376">
        <v>218725</v>
      </c>
      <c r="P3" s="377">
        <v>10999.27</v>
      </c>
      <c r="Q3" s="413">
        <f>S3/B3</f>
        <v>83.834802606362587</v>
      </c>
      <c r="R3" s="414">
        <f>T3/B3</f>
        <v>4.3001418167880416</v>
      </c>
      <c r="S3" s="376">
        <f t="shared" ref="S3:S53" si="8">O3</f>
        <v>218725</v>
      </c>
      <c r="T3" s="377">
        <v>11219.07</v>
      </c>
      <c r="U3" s="380">
        <f t="shared" ref="U3:U53" si="9">ROUND(T3/S3,5)</f>
        <v>5.1290000000000002E-2</v>
      </c>
    </row>
    <row r="4" spans="1:21" ht="18.75" customHeight="1" x14ac:dyDescent="0.25">
      <c r="A4" s="373" t="s">
        <v>283</v>
      </c>
      <c r="B4" s="183">
        <v>242</v>
      </c>
      <c r="C4" s="73">
        <v>483066</v>
      </c>
      <c r="D4" s="64">
        <v>2179.1999999999998</v>
      </c>
      <c r="E4" s="64">
        <f t="shared" si="7"/>
        <v>2608.5563999999999</v>
      </c>
      <c r="F4" s="64">
        <v>6657.65</v>
      </c>
      <c r="G4" s="231">
        <f t="shared" si="0"/>
        <v>11488.990399999999</v>
      </c>
      <c r="H4" s="374">
        <f t="shared" si="1"/>
        <v>4.5100000000000001E-3</v>
      </c>
      <c r="I4" s="405">
        <f t="shared" si="2"/>
        <v>1996.1404958677685</v>
      </c>
      <c r="J4" s="406">
        <f t="shared" si="3"/>
        <v>47.475166942148753</v>
      </c>
      <c r="K4" s="73">
        <f>C4</f>
        <v>483066</v>
      </c>
      <c r="L4" s="64">
        <f t="shared" ref="L4:L35" si="10">D4*1.02</f>
        <v>2222.7839999999997</v>
      </c>
      <c r="M4" s="375">
        <f t="shared" si="4"/>
        <v>4.5999999999999999E-3</v>
      </c>
      <c r="N4" s="80"/>
      <c r="O4" s="376">
        <v>8682</v>
      </c>
      <c r="P4" s="377">
        <v>757.18</v>
      </c>
      <c r="Q4" s="413">
        <f t="shared" si="5"/>
        <v>35.876033057851238</v>
      </c>
      <c r="R4" s="414">
        <f t="shared" si="6"/>
        <v>3.1288429752066111</v>
      </c>
      <c r="S4" s="376">
        <f t="shared" si="8"/>
        <v>8682</v>
      </c>
      <c r="T4" s="377">
        <f t="shared" ref="T4:T53" si="11">P4*1.02</f>
        <v>772.32359999999994</v>
      </c>
      <c r="U4" s="380">
        <f t="shared" si="9"/>
        <v>8.8959999999999997E-2</v>
      </c>
    </row>
    <row r="5" spans="1:21" ht="18.75" customHeight="1" x14ac:dyDescent="0.25">
      <c r="A5" s="373" t="s">
        <v>309</v>
      </c>
      <c r="B5" s="282">
        <v>3758</v>
      </c>
      <c r="C5" s="73">
        <v>9584721</v>
      </c>
      <c r="D5" s="74">
        <v>46610.38</v>
      </c>
      <c r="E5" s="64">
        <f t="shared" si="7"/>
        <v>51757.493399999999</v>
      </c>
      <c r="F5" s="64">
        <v>117042.33</v>
      </c>
      <c r="G5" s="231">
        <f t="shared" si="0"/>
        <v>216342.41100000002</v>
      </c>
      <c r="H5" s="374">
        <f t="shared" si="1"/>
        <v>4.8599999999999997E-3</v>
      </c>
      <c r="I5" s="405">
        <f t="shared" si="2"/>
        <v>2550.4845662586481</v>
      </c>
      <c r="J5" s="406">
        <f t="shared" si="3"/>
        <v>57.568496806812142</v>
      </c>
      <c r="K5" s="73">
        <v>9592391</v>
      </c>
      <c r="L5" s="64">
        <f t="shared" si="10"/>
        <v>47542.587599999999</v>
      </c>
      <c r="M5" s="375">
        <f t="shared" si="4"/>
        <v>4.96E-3</v>
      </c>
      <c r="N5" s="80"/>
      <c r="O5" s="376">
        <v>1156718</v>
      </c>
      <c r="P5" s="377">
        <v>59514.7</v>
      </c>
      <c r="Q5" s="413">
        <f t="shared" si="5"/>
        <v>307.80149015433739</v>
      </c>
      <c r="R5" s="414">
        <f t="shared" si="6"/>
        <v>15.836801490154336</v>
      </c>
      <c r="S5" s="376">
        <f t="shared" si="8"/>
        <v>1156718</v>
      </c>
      <c r="T5" s="377">
        <f t="shared" si="11"/>
        <v>60704.993999999999</v>
      </c>
      <c r="U5" s="380">
        <f t="shared" si="9"/>
        <v>5.2479999999999999E-2</v>
      </c>
    </row>
    <row r="6" spans="1:21" ht="18.75" customHeight="1" x14ac:dyDescent="0.25">
      <c r="A6" s="373" t="s">
        <v>253</v>
      </c>
      <c r="B6" s="186">
        <v>142</v>
      </c>
      <c r="C6" s="73">
        <v>229662</v>
      </c>
      <c r="D6" s="64">
        <v>989.41</v>
      </c>
      <c r="E6" s="64">
        <f t="shared" si="7"/>
        <v>1240.1748</v>
      </c>
      <c r="F6" s="64">
        <v>5355.25</v>
      </c>
      <c r="G6" s="231">
        <f t="shared" si="0"/>
        <v>7604.6229999999996</v>
      </c>
      <c r="H6" s="374">
        <f t="shared" si="1"/>
        <v>4.3099999999999996E-3</v>
      </c>
      <c r="I6" s="405">
        <f t="shared" si="2"/>
        <v>1617.338028169014</v>
      </c>
      <c r="J6" s="406">
        <f t="shared" si="3"/>
        <v>53.553683098591549</v>
      </c>
      <c r="K6" s="73">
        <f t="shared" ref="K6:K41" si="12">C6</f>
        <v>229662</v>
      </c>
      <c r="L6" s="64">
        <f t="shared" si="10"/>
        <v>1009.1981999999999</v>
      </c>
      <c r="M6" s="375">
        <f t="shared" si="4"/>
        <v>4.3899999999999998E-3</v>
      </c>
      <c r="N6" s="80"/>
      <c r="O6" s="376">
        <v>16600</v>
      </c>
      <c r="P6" s="377">
        <v>881.63</v>
      </c>
      <c r="Q6" s="413">
        <f t="shared" si="5"/>
        <v>116.90140845070422</v>
      </c>
      <c r="R6" s="414">
        <f t="shared" si="6"/>
        <v>6.2086619718309857</v>
      </c>
      <c r="S6" s="376">
        <f t="shared" si="8"/>
        <v>16600</v>
      </c>
      <c r="T6" s="377">
        <f t="shared" si="11"/>
        <v>899.26260000000002</v>
      </c>
      <c r="U6" s="380">
        <f t="shared" si="9"/>
        <v>5.4170000000000003E-2</v>
      </c>
    </row>
    <row r="7" spans="1:21" ht="18.75" customHeight="1" x14ac:dyDescent="0.25">
      <c r="A7" s="373" t="s">
        <v>213</v>
      </c>
      <c r="B7" s="186">
        <v>147</v>
      </c>
      <c r="C7" s="73">
        <v>268573</v>
      </c>
      <c r="D7" s="64">
        <v>1197.8399999999999</v>
      </c>
      <c r="E7" s="64">
        <f t="shared" si="7"/>
        <v>1450.2942</v>
      </c>
      <c r="F7" s="64">
        <v>3532.1</v>
      </c>
      <c r="G7" s="231">
        <f t="shared" si="0"/>
        <v>6204.1909999999998</v>
      </c>
      <c r="H7" s="374">
        <f t="shared" si="1"/>
        <v>4.4600000000000004E-3</v>
      </c>
      <c r="I7" s="405">
        <f t="shared" si="2"/>
        <v>1827.0272108843537</v>
      </c>
      <c r="J7" s="406">
        <f t="shared" si="3"/>
        <v>42.205380952380949</v>
      </c>
      <c r="K7" s="73">
        <f t="shared" si="12"/>
        <v>268573</v>
      </c>
      <c r="L7" s="64">
        <f t="shared" si="10"/>
        <v>1221.7967999999998</v>
      </c>
      <c r="M7" s="375">
        <f t="shared" si="4"/>
        <v>4.5500000000000002E-3</v>
      </c>
      <c r="N7" s="80"/>
      <c r="O7" s="382">
        <v>50692</v>
      </c>
      <c r="P7" s="383">
        <v>2393.17</v>
      </c>
      <c r="Q7" s="413">
        <f t="shared" si="5"/>
        <v>344.84353741496597</v>
      </c>
      <c r="R7" s="414">
        <f t="shared" si="6"/>
        <v>16.280068027210884</v>
      </c>
      <c r="S7" s="376">
        <f t="shared" si="8"/>
        <v>50692</v>
      </c>
      <c r="T7" s="377">
        <f t="shared" si="11"/>
        <v>2441.0334000000003</v>
      </c>
      <c r="U7" s="380">
        <f t="shared" si="9"/>
        <v>4.8149999999999998E-2</v>
      </c>
    </row>
    <row r="8" spans="1:21" ht="18.75" customHeight="1" x14ac:dyDescent="0.25">
      <c r="A8" s="373" t="s">
        <v>308</v>
      </c>
      <c r="B8" s="186">
        <v>1910</v>
      </c>
      <c r="C8" s="73">
        <v>3097110</v>
      </c>
      <c r="D8" s="64">
        <v>14602.52</v>
      </c>
      <c r="E8" s="64">
        <f t="shared" si="7"/>
        <v>16724.394</v>
      </c>
      <c r="F8" s="64">
        <v>52939.21</v>
      </c>
      <c r="G8" s="231">
        <f t="shared" si="0"/>
        <v>84558.174400000004</v>
      </c>
      <c r="H8" s="374">
        <f t="shared" si="1"/>
        <v>4.7099999999999998E-3</v>
      </c>
      <c r="I8" s="405">
        <f t="shared" si="2"/>
        <v>1621.523560209424</v>
      </c>
      <c r="J8" s="406">
        <f t="shared" si="3"/>
        <v>44.271295497382198</v>
      </c>
      <c r="K8" s="73">
        <f t="shared" si="12"/>
        <v>3097110</v>
      </c>
      <c r="L8" s="64">
        <f t="shared" si="10"/>
        <v>14894.570400000001</v>
      </c>
      <c r="M8" s="375">
        <f t="shared" si="4"/>
        <v>4.81E-3</v>
      </c>
      <c r="N8" s="80"/>
      <c r="O8" s="376">
        <v>452320</v>
      </c>
      <c r="P8" s="377">
        <v>24917.77</v>
      </c>
      <c r="Q8" s="413">
        <f t="shared" si="5"/>
        <v>236.81675392670158</v>
      </c>
      <c r="R8" s="414">
        <f t="shared" si="6"/>
        <v>13.045952879581153</v>
      </c>
      <c r="S8" s="376">
        <f t="shared" si="8"/>
        <v>452320</v>
      </c>
      <c r="T8" s="377">
        <f t="shared" si="11"/>
        <v>25416.125400000001</v>
      </c>
      <c r="U8" s="380">
        <f t="shared" si="9"/>
        <v>5.6189999999999997E-2</v>
      </c>
    </row>
    <row r="9" spans="1:21" ht="18.75" customHeight="1" x14ac:dyDescent="0.25">
      <c r="A9" s="422" t="s">
        <v>360</v>
      </c>
      <c r="B9" s="186">
        <v>90</v>
      </c>
      <c r="C9" s="73">
        <v>152369</v>
      </c>
      <c r="D9" s="64">
        <v>777.82</v>
      </c>
      <c r="E9" s="64">
        <f t="shared" si="7"/>
        <v>822.79259999999999</v>
      </c>
      <c r="F9" s="64">
        <v>4153.7</v>
      </c>
      <c r="G9" s="231">
        <f t="shared" si="0"/>
        <v>5769.8689999999997</v>
      </c>
      <c r="H9" s="374">
        <f t="shared" si="1"/>
        <v>5.1000000000000004E-3</v>
      </c>
      <c r="I9" s="405">
        <f t="shared" si="2"/>
        <v>1692.9888888888888</v>
      </c>
      <c r="J9" s="406">
        <f t="shared" si="3"/>
        <v>64.109655555555548</v>
      </c>
      <c r="K9" s="73">
        <f t="shared" si="12"/>
        <v>152369</v>
      </c>
      <c r="L9" s="64">
        <f t="shared" si="10"/>
        <v>793.3764000000001</v>
      </c>
      <c r="M9" s="375">
        <f t="shared" si="4"/>
        <v>5.2100000000000002E-3</v>
      </c>
      <c r="N9" s="80"/>
      <c r="O9" s="376">
        <v>52800</v>
      </c>
      <c r="P9" s="377">
        <v>2245.58</v>
      </c>
      <c r="Q9" s="413">
        <f t="shared" si="5"/>
        <v>586.66666666666663</v>
      </c>
      <c r="R9" s="414">
        <f t="shared" si="6"/>
        <v>24.950888888888887</v>
      </c>
      <c r="S9" s="376">
        <f t="shared" si="8"/>
        <v>52800</v>
      </c>
      <c r="T9" s="377">
        <f t="shared" si="11"/>
        <v>2290.4915999999998</v>
      </c>
      <c r="U9" s="380">
        <f t="shared" si="9"/>
        <v>4.3380000000000002E-2</v>
      </c>
    </row>
    <row r="10" spans="1:21" ht="18.75" customHeight="1" x14ac:dyDescent="0.25">
      <c r="A10" s="373" t="s">
        <v>9</v>
      </c>
      <c r="B10" s="186">
        <v>987</v>
      </c>
      <c r="C10" s="73">
        <v>2592158</v>
      </c>
      <c r="D10" s="64">
        <v>11494.83</v>
      </c>
      <c r="E10" s="64">
        <f t="shared" si="7"/>
        <v>13997.653200000001</v>
      </c>
      <c r="F10" s="64">
        <v>28668.82</v>
      </c>
      <c r="G10" s="231">
        <f t="shared" si="0"/>
        <v>54391.199800000002</v>
      </c>
      <c r="H10" s="374">
        <f t="shared" si="1"/>
        <v>4.4299999999999999E-3</v>
      </c>
      <c r="I10" s="405">
        <f t="shared" si="2"/>
        <v>2626.2998986828775</v>
      </c>
      <c r="J10" s="406">
        <f t="shared" si="3"/>
        <v>55.107598581560289</v>
      </c>
      <c r="K10" s="73">
        <f t="shared" si="12"/>
        <v>2592158</v>
      </c>
      <c r="L10" s="64">
        <f t="shared" si="10"/>
        <v>11724.7266</v>
      </c>
      <c r="M10" s="375">
        <f t="shared" si="4"/>
        <v>4.5199999999999997E-3</v>
      </c>
      <c r="N10" s="80"/>
      <c r="O10" s="376">
        <v>70052</v>
      </c>
      <c r="P10" s="377">
        <v>2864.43</v>
      </c>
      <c r="Q10" s="413">
        <f t="shared" si="5"/>
        <v>70.974670719351565</v>
      </c>
      <c r="R10" s="414">
        <f t="shared" si="6"/>
        <v>2.9021580547112462</v>
      </c>
      <c r="S10" s="376">
        <f t="shared" si="8"/>
        <v>70052</v>
      </c>
      <c r="T10" s="377">
        <f t="shared" si="11"/>
        <v>2921.7185999999997</v>
      </c>
      <c r="U10" s="380">
        <f t="shared" si="9"/>
        <v>4.1709999999999997E-2</v>
      </c>
    </row>
    <row r="11" spans="1:21" ht="18.75" customHeight="1" x14ac:dyDescent="0.25">
      <c r="A11" s="373" t="s">
        <v>284</v>
      </c>
      <c r="B11" s="186">
        <v>219</v>
      </c>
      <c r="C11" s="73">
        <v>368365</v>
      </c>
      <c r="D11" s="74">
        <v>1468.8</v>
      </c>
      <c r="E11" s="64">
        <f t="shared" si="7"/>
        <v>1989.171</v>
      </c>
      <c r="F11" s="64">
        <v>5643.79</v>
      </c>
      <c r="G11" s="231">
        <f t="shared" si="0"/>
        <v>9131.1369999999988</v>
      </c>
      <c r="H11" s="374">
        <f t="shared" si="1"/>
        <v>3.9899999999999996E-3</v>
      </c>
      <c r="I11" s="405">
        <f t="shared" si="2"/>
        <v>1682.0319634703196</v>
      </c>
      <c r="J11" s="406">
        <f t="shared" si="3"/>
        <v>41.694689497716887</v>
      </c>
      <c r="K11" s="73">
        <f t="shared" si="12"/>
        <v>368365</v>
      </c>
      <c r="L11" s="64">
        <f t="shared" si="10"/>
        <v>1498.1759999999999</v>
      </c>
      <c r="M11" s="375">
        <f t="shared" si="4"/>
        <v>4.0699999999999998E-3</v>
      </c>
      <c r="N11" s="80"/>
      <c r="O11" s="376">
        <v>26127</v>
      </c>
      <c r="P11" s="377">
        <v>1387.6</v>
      </c>
      <c r="Q11" s="413">
        <f t="shared" si="5"/>
        <v>119.3013698630137</v>
      </c>
      <c r="R11" s="414">
        <f t="shared" si="6"/>
        <v>6.3360730593607304</v>
      </c>
      <c r="S11" s="376">
        <f t="shared" si="8"/>
        <v>26127</v>
      </c>
      <c r="T11" s="377">
        <f t="shared" si="11"/>
        <v>1415.3519999999999</v>
      </c>
      <c r="U11" s="380">
        <f t="shared" si="9"/>
        <v>5.4170000000000003E-2</v>
      </c>
    </row>
    <row r="12" spans="1:21" ht="18.75" customHeight="1" x14ac:dyDescent="0.25">
      <c r="A12" s="373" t="s">
        <v>78</v>
      </c>
      <c r="B12" s="186">
        <v>1144</v>
      </c>
      <c r="C12" s="73">
        <v>2711677</v>
      </c>
      <c r="D12" s="64">
        <v>12665.49</v>
      </c>
      <c r="E12" s="64">
        <f t="shared" si="7"/>
        <v>14643.0558</v>
      </c>
      <c r="F12" s="64">
        <v>52884.76</v>
      </c>
      <c r="G12" s="231">
        <f t="shared" si="0"/>
        <v>80446.615600000005</v>
      </c>
      <c r="H12" s="374">
        <f t="shared" si="1"/>
        <v>4.6699999999999997E-3</v>
      </c>
      <c r="I12" s="405">
        <f t="shared" si="2"/>
        <v>2370.3470279720282</v>
      </c>
      <c r="J12" s="406">
        <f t="shared" si="3"/>
        <v>70.320468181818185</v>
      </c>
      <c r="K12" s="73">
        <f t="shared" si="12"/>
        <v>2711677</v>
      </c>
      <c r="L12" s="64">
        <f t="shared" si="10"/>
        <v>12918.799800000001</v>
      </c>
      <c r="M12" s="375">
        <f t="shared" si="4"/>
        <v>4.7600000000000003E-3</v>
      </c>
      <c r="N12" s="80"/>
      <c r="O12" s="376">
        <v>404104</v>
      </c>
      <c r="P12" s="377">
        <v>23656.25</v>
      </c>
      <c r="Q12" s="413">
        <f t="shared" si="5"/>
        <v>353.23776223776224</v>
      </c>
      <c r="R12" s="414">
        <f t="shared" si="6"/>
        <v>20.67854020979021</v>
      </c>
      <c r="S12" s="376">
        <f t="shared" si="8"/>
        <v>404104</v>
      </c>
      <c r="T12" s="377">
        <f t="shared" si="11"/>
        <v>24129.375</v>
      </c>
      <c r="U12" s="380">
        <f t="shared" si="9"/>
        <v>5.9709999999999999E-2</v>
      </c>
    </row>
    <row r="13" spans="1:21" ht="18.75" customHeight="1" x14ac:dyDescent="0.25">
      <c r="A13" s="373" t="s">
        <v>238</v>
      </c>
      <c r="B13" s="186">
        <v>931</v>
      </c>
      <c r="C13" s="73">
        <v>2292296</v>
      </c>
      <c r="D13" s="64">
        <v>8294.9699999999993</v>
      </c>
      <c r="E13" s="64">
        <f t="shared" si="7"/>
        <v>12378.3984</v>
      </c>
      <c r="F13" s="64">
        <v>24489.39</v>
      </c>
      <c r="G13" s="231">
        <f t="shared" si="0"/>
        <v>45328.657800000001</v>
      </c>
      <c r="H13" s="374">
        <f t="shared" si="1"/>
        <v>3.62E-3</v>
      </c>
      <c r="I13" s="405">
        <f t="shared" si="2"/>
        <v>2462.1868958109558</v>
      </c>
      <c r="J13" s="406">
        <f t="shared" si="3"/>
        <v>48.688139419978519</v>
      </c>
      <c r="K13" s="73">
        <f t="shared" si="12"/>
        <v>2292296</v>
      </c>
      <c r="L13" s="64">
        <f t="shared" si="10"/>
        <v>8460.8693999999996</v>
      </c>
      <c r="M13" s="375">
        <f t="shared" si="4"/>
        <v>3.6900000000000001E-3</v>
      </c>
      <c r="N13" s="80"/>
      <c r="O13" s="376">
        <v>162928</v>
      </c>
      <c r="P13" s="377">
        <v>7040.59</v>
      </c>
      <c r="Q13" s="413">
        <f t="shared" si="5"/>
        <v>175.0032223415682</v>
      </c>
      <c r="R13" s="414">
        <f t="shared" si="6"/>
        <v>7.5623952738990337</v>
      </c>
      <c r="S13" s="376">
        <f t="shared" si="8"/>
        <v>162928</v>
      </c>
      <c r="T13" s="377">
        <f t="shared" si="11"/>
        <v>7181.4018000000005</v>
      </c>
      <c r="U13" s="380">
        <f t="shared" si="9"/>
        <v>4.4080000000000001E-2</v>
      </c>
    </row>
    <row r="14" spans="1:21" ht="18.75" customHeight="1" x14ac:dyDescent="0.25">
      <c r="A14" s="421" t="s">
        <v>359</v>
      </c>
      <c r="B14" s="186">
        <v>4521</v>
      </c>
      <c r="C14" s="73">
        <v>4829801</v>
      </c>
      <c r="D14" s="64">
        <v>19029.419999999998</v>
      </c>
      <c r="E14" s="64">
        <f t="shared" si="7"/>
        <v>26080.9254</v>
      </c>
      <c r="F14" s="64">
        <v>68633.05</v>
      </c>
      <c r="G14" s="231">
        <f t="shared" si="0"/>
        <v>114123.9838</v>
      </c>
      <c r="H14" s="374">
        <f t="shared" si="1"/>
        <v>3.9399999999999999E-3</v>
      </c>
      <c r="I14" s="405">
        <f t="shared" si="2"/>
        <v>1068.303693873037</v>
      </c>
      <c r="J14" s="406">
        <f t="shared" si="3"/>
        <v>25.243084229152842</v>
      </c>
      <c r="K14" s="73">
        <f t="shared" si="12"/>
        <v>4829801</v>
      </c>
      <c r="L14" s="64">
        <f t="shared" si="10"/>
        <v>19410.008399999999</v>
      </c>
      <c r="M14" s="375">
        <f t="shared" si="4"/>
        <v>4.0200000000000001E-3</v>
      </c>
      <c r="N14" s="80"/>
      <c r="O14" s="73">
        <v>101095</v>
      </c>
      <c r="P14" s="64">
        <v>6045.62</v>
      </c>
      <c r="Q14" s="413">
        <f t="shared" si="5"/>
        <v>22.361203273612034</v>
      </c>
      <c r="R14" s="414">
        <f t="shared" si="6"/>
        <v>1.337230701172307</v>
      </c>
      <c r="S14" s="376">
        <f t="shared" si="8"/>
        <v>101095</v>
      </c>
      <c r="T14" s="377">
        <f t="shared" si="11"/>
        <v>6166.5324000000001</v>
      </c>
      <c r="U14" s="380">
        <f t="shared" si="9"/>
        <v>6.0999999999999999E-2</v>
      </c>
    </row>
    <row r="15" spans="1:21" ht="18.75" customHeight="1" x14ac:dyDescent="0.25">
      <c r="A15" s="373" t="s">
        <v>168</v>
      </c>
      <c r="B15" s="186">
        <v>2384</v>
      </c>
      <c r="C15" s="73">
        <v>4134654</v>
      </c>
      <c r="D15" s="64">
        <v>17629.87</v>
      </c>
      <c r="E15" s="64">
        <f t="shared" si="7"/>
        <v>22327.131600000001</v>
      </c>
      <c r="F15" s="64">
        <v>59098.02</v>
      </c>
      <c r="G15" s="231">
        <f t="shared" si="0"/>
        <v>99407.619000000006</v>
      </c>
      <c r="H15" s="374">
        <f t="shared" si="1"/>
        <v>4.2599999999999999E-3</v>
      </c>
      <c r="I15" s="405">
        <f t="shared" si="2"/>
        <v>1734.3347315436242</v>
      </c>
      <c r="J15" s="406">
        <f t="shared" si="3"/>
        <v>41.69782676174497</v>
      </c>
      <c r="K15" s="73">
        <f t="shared" si="12"/>
        <v>4134654</v>
      </c>
      <c r="L15" s="64">
        <f t="shared" si="10"/>
        <v>17982.467399999998</v>
      </c>
      <c r="M15" s="375">
        <f t="shared" si="4"/>
        <v>4.3499999999999997E-3</v>
      </c>
      <c r="N15" s="80"/>
      <c r="O15" s="376">
        <v>420091</v>
      </c>
      <c r="P15" s="377">
        <v>24090.31</v>
      </c>
      <c r="Q15" s="413">
        <f t="shared" si="5"/>
        <v>176.21266778523491</v>
      </c>
      <c r="R15" s="414">
        <f t="shared" si="6"/>
        <v>10.104995805369128</v>
      </c>
      <c r="S15" s="376">
        <f t="shared" si="8"/>
        <v>420091</v>
      </c>
      <c r="T15" s="377">
        <f t="shared" si="11"/>
        <v>24572.1162</v>
      </c>
      <c r="U15" s="380">
        <f t="shared" si="9"/>
        <v>5.849E-2</v>
      </c>
    </row>
    <row r="16" spans="1:21" ht="18.75" customHeight="1" x14ac:dyDescent="0.25">
      <c r="A16" s="373" t="s">
        <v>348</v>
      </c>
      <c r="B16" s="186">
        <v>855</v>
      </c>
      <c r="C16" s="73">
        <v>2356374</v>
      </c>
      <c r="D16" s="64">
        <v>9628.2000000000007</v>
      </c>
      <c r="E16" s="64">
        <f t="shared" si="7"/>
        <v>12724.419599999999</v>
      </c>
      <c r="F16" s="64">
        <v>42830.2</v>
      </c>
      <c r="G16" s="231">
        <f t="shared" si="0"/>
        <v>65375.383600000001</v>
      </c>
      <c r="H16" s="374">
        <f t="shared" si="1"/>
        <v>4.0899999999999999E-3</v>
      </c>
      <c r="I16" s="405">
        <f t="shared" si="2"/>
        <v>2755.9929824561405</v>
      </c>
      <c r="J16" s="406">
        <f t="shared" si="3"/>
        <v>76.462436959064334</v>
      </c>
      <c r="K16" s="73">
        <f t="shared" si="12"/>
        <v>2356374</v>
      </c>
      <c r="L16" s="64">
        <f t="shared" si="10"/>
        <v>9820.764000000001</v>
      </c>
      <c r="M16" s="375">
        <f t="shared" si="4"/>
        <v>4.1700000000000001E-3</v>
      </c>
      <c r="N16" s="80"/>
      <c r="O16" s="376">
        <v>217205</v>
      </c>
      <c r="P16" s="377">
        <v>11509.88</v>
      </c>
      <c r="Q16" s="413">
        <f t="shared" si="5"/>
        <v>254.04093567251462</v>
      </c>
      <c r="R16" s="414">
        <f t="shared" si="6"/>
        <v>13.461847953216374</v>
      </c>
      <c r="S16" s="376">
        <f t="shared" si="8"/>
        <v>217205</v>
      </c>
      <c r="T16" s="377">
        <f t="shared" si="11"/>
        <v>11740.077599999999</v>
      </c>
      <c r="U16" s="380">
        <f t="shared" si="9"/>
        <v>5.4050000000000001E-2</v>
      </c>
    </row>
    <row r="17" spans="1:21" ht="18.75" customHeight="1" x14ac:dyDescent="0.25">
      <c r="A17" s="373" t="s">
        <v>183</v>
      </c>
      <c r="B17" s="186">
        <v>1107</v>
      </c>
      <c r="C17" s="73">
        <v>2546756</v>
      </c>
      <c r="D17" s="64">
        <v>10323.540000000001</v>
      </c>
      <c r="E17" s="64">
        <f t="shared" ref="E17" si="13">C17*27/5000</f>
        <v>13752.482400000001</v>
      </c>
      <c r="F17" s="64">
        <v>39175.64</v>
      </c>
      <c r="G17" s="231">
        <f t="shared" si="0"/>
        <v>63458.133200000004</v>
      </c>
      <c r="H17" s="374">
        <f t="shared" si="1"/>
        <v>4.0499999999999998E-3</v>
      </c>
      <c r="I17" s="405">
        <f t="shared" si="2"/>
        <v>2300.5925925925926</v>
      </c>
      <c r="J17" s="406">
        <f t="shared" si="3"/>
        <v>57.324420234869017</v>
      </c>
      <c r="K17" s="73">
        <f t="shared" si="12"/>
        <v>2546756</v>
      </c>
      <c r="L17" s="64">
        <f t="shared" si="10"/>
        <v>10530.010800000002</v>
      </c>
      <c r="M17" s="375">
        <f t="shared" si="4"/>
        <v>4.13E-3</v>
      </c>
      <c r="N17" s="80"/>
      <c r="O17" s="376">
        <v>337821</v>
      </c>
      <c r="P17" s="377">
        <v>17309.310000000001</v>
      </c>
      <c r="Q17" s="413">
        <f t="shared" si="5"/>
        <v>305.16802168021678</v>
      </c>
      <c r="R17" s="414">
        <f t="shared" si="6"/>
        <v>15.636233062330625</v>
      </c>
      <c r="S17" s="376">
        <f t="shared" si="8"/>
        <v>337821</v>
      </c>
      <c r="T17" s="377">
        <f t="shared" si="11"/>
        <v>17655.496200000001</v>
      </c>
      <c r="U17" s="380">
        <f t="shared" si="9"/>
        <v>5.2260000000000001E-2</v>
      </c>
    </row>
    <row r="18" spans="1:21" ht="18.75" customHeight="1" x14ac:dyDescent="0.25">
      <c r="A18" s="373" t="s">
        <v>207</v>
      </c>
      <c r="B18" s="186">
        <v>2312</v>
      </c>
      <c r="C18" s="73">
        <v>7048490</v>
      </c>
      <c r="D18" s="64">
        <v>24507.69</v>
      </c>
      <c r="E18" s="64">
        <f t="shared" si="7"/>
        <v>38061.845999999998</v>
      </c>
      <c r="F18" s="64">
        <v>60842.1</v>
      </c>
      <c r="G18" s="231">
        <f t="shared" si="0"/>
        <v>123901.7898</v>
      </c>
      <c r="H18" s="374">
        <f t="shared" si="1"/>
        <v>3.48E-3</v>
      </c>
      <c r="I18" s="405">
        <f t="shared" si="2"/>
        <v>3048.6548442906574</v>
      </c>
      <c r="J18" s="406">
        <f t="shared" si="3"/>
        <v>53.590739532871972</v>
      </c>
      <c r="K18" s="73">
        <f t="shared" si="12"/>
        <v>7048490</v>
      </c>
      <c r="L18" s="64">
        <f t="shared" si="10"/>
        <v>24997.843799999999</v>
      </c>
      <c r="M18" s="375">
        <f t="shared" si="4"/>
        <v>3.5500000000000002E-3</v>
      </c>
      <c r="N18" s="80"/>
      <c r="O18" s="376">
        <v>451160</v>
      </c>
      <c r="P18" s="377">
        <v>18934.560000000001</v>
      </c>
      <c r="Q18" s="413">
        <f t="shared" si="5"/>
        <v>195.13840830449826</v>
      </c>
      <c r="R18" s="414">
        <f t="shared" si="6"/>
        <v>8.1896885813148792</v>
      </c>
      <c r="S18" s="376">
        <f t="shared" si="8"/>
        <v>451160</v>
      </c>
      <c r="T18" s="377">
        <f t="shared" si="11"/>
        <v>19313.251200000002</v>
      </c>
      <c r="U18" s="380">
        <f t="shared" si="9"/>
        <v>4.2810000000000001E-2</v>
      </c>
    </row>
    <row r="19" spans="1:21" ht="18.75" customHeight="1" x14ac:dyDescent="0.25">
      <c r="A19" s="373" t="s">
        <v>246</v>
      </c>
      <c r="B19" s="186">
        <v>11162</v>
      </c>
      <c r="C19" s="73">
        <v>28357082</v>
      </c>
      <c r="D19" s="64">
        <v>99048.29</v>
      </c>
      <c r="E19" s="64">
        <f t="shared" si="7"/>
        <v>153128.24280000001</v>
      </c>
      <c r="F19" s="64">
        <v>97224.55</v>
      </c>
      <c r="G19" s="231">
        <f t="shared" si="0"/>
        <v>351382.04859999998</v>
      </c>
      <c r="H19" s="374">
        <f t="shared" si="1"/>
        <v>3.49E-3</v>
      </c>
      <c r="I19" s="405">
        <f t="shared" si="2"/>
        <v>2540.5018813832648</v>
      </c>
      <c r="J19" s="406">
        <f t="shared" si="3"/>
        <v>31.480205034939974</v>
      </c>
      <c r="K19" s="73">
        <f t="shared" si="12"/>
        <v>28357082</v>
      </c>
      <c r="L19" s="64">
        <f t="shared" si="10"/>
        <v>101029.2558</v>
      </c>
      <c r="M19" s="375">
        <f t="shared" si="4"/>
        <v>3.5599999999999998E-3</v>
      </c>
      <c r="N19" s="80"/>
      <c r="O19" s="73">
        <v>1337964</v>
      </c>
      <c r="P19" s="64">
        <v>72238.759999999995</v>
      </c>
      <c r="Q19" s="413">
        <f t="shared" si="5"/>
        <v>119.86776563339903</v>
      </c>
      <c r="R19" s="414">
        <f t="shared" si="6"/>
        <v>6.4718473391865254</v>
      </c>
      <c r="S19" s="376">
        <f t="shared" si="8"/>
        <v>1337964</v>
      </c>
      <c r="T19" s="377">
        <f t="shared" si="11"/>
        <v>73683.535199999998</v>
      </c>
      <c r="U19" s="380">
        <f t="shared" si="9"/>
        <v>5.5070000000000001E-2</v>
      </c>
    </row>
    <row r="20" spans="1:21" ht="18.75" customHeight="1" x14ac:dyDescent="0.25">
      <c r="A20" s="373" t="s">
        <v>128</v>
      </c>
      <c r="B20" s="186">
        <v>2474</v>
      </c>
      <c r="C20" s="73">
        <v>6077610</v>
      </c>
      <c r="D20" s="64">
        <v>23859.89</v>
      </c>
      <c r="E20" s="64">
        <f t="shared" si="7"/>
        <v>32819.093999999997</v>
      </c>
      <c r="F20" s="64">
        <v>106764.85</v>
      </c>
      <c r="G20" s="231">
        <f t="shared" si="0"/>
        <v>163921.0318</v>
      </c>
      <c r="H20" s="374">
        <f t="shared" si="1"/>
        <v>3.9300000000000003E-3</v>
      </c>
      <c r="I20" s="405">
        <f t="shared" si="2"/>
        <v>2456.5925626515764</v>
      </c>
      <c r="J20" s="406">
        <f t="shared" si="3"/>
        <v>66.257490622473725</v>
      </c>
      <c r="K20" s="73">
        <f t="shared" si="12"/>
        <v>6077610</v>
      </c>
      <c r="L20" s="64">
        <f t="shared" si="10"/>
        <v>24337.087800000001</v>
      </c>
      <c r="M20" s="375">
        <f t="shared" si="4"/>
        <v>4.0000000000000001E-3</v>
      </c>
      <c r="N20" s="80"/>
      <c r="O20" s="73">
        <v>1148813</v>
      </c>
      <c r="P20" s="64">
        <v>63623.56</v>
      </c>
      <c r="Q20" s="413">
        <f t="shared" si="5"/>
        <v>464.35448666127729</v>
      </c>
      <c r="R20" s="414">
        <f t="shared" si="6"/>
        <v>25.716879547291835</v>
      </c>
      <c r="S20" s="376">
        <f t="shared" si="8"/>
        <v>1148813</v>
      </c>
      <c r="T20" s="377">
        <f t="shared" si="11"/>
        <v>64896.031199999998</v>
      </c>
      <c r="U20" s="380">
        <f t="shared" si="9"/>
        <v>5.6489999999999999E-2</v>
      </c>
    </row>
    <row r="21" spans="1:21" ht="18.75" customHeight="1" x14ac:dyDescent="0.25">
      <c r="A21" s="373" t="s">
        <v>176</v>
      </c>
      <c r="B21" s="186">
        <v>4217</v>
      </c>
      <c r="C21" s="73">
        <v>11680978</v>
      </c>
      <c r="D21" s="64">
        <v>44189.74</v>
      </c>
      <c r="E21" s="64">
        <f t="shared" si="7"/>
        <v>63077.281199999998</v>
      </c>
      <c r="F21" s="64">
        <v>135765.01</v>
      </c>
      <c r="G21" s="231">
        <f t="shared" si="0"/>
        <v>243915.826</v>
      </c>
      <c r="H21" s="374">
        <f t="shared" si="1"/>
        <v>3.7799999999999999E-3</v>
      </c>
      <c r="I21" s="405">
        <f t="shared" si="2"/>
        <v>2769.9734408347167</v>
      </c>
      <c r="J21" s="406">
        <f t="shared" si="3"/>
        <v>57.841078017548021</v>
      </c>
      <c r="K21" s="73">
        <f t="shared" si="12"/>
        <v>11680978</v>
      </c>
      <c r="L21" s="64">
        <f t="shared" si="10"/>
        <v>45073.534800000001</v>
      </c>
      <c r="M21" s="375">
        <f t="shared" si="4"/>
        <v>3.8600000000000001E-3</v>
      </c>
      <c r="N21" s="80"/>
      <c r="O21" s="73">
        <v>294912</v>
      </c>
      <c r="P21" s="64">
        <v>16666.53</v>
      </c>
      <c r="Q21" s="413">
        <f t="shared" si="5"/>
        <v>69.93407635760019</v>
      </c>
      <c r="R21" s="414">
        <f t="shared" si="6"/>
        <v>3.9522243300924824</v>
      </c>
      <c r="S21" s="376">
        <f t="shared" si="8"/>
        <v>294912</v>
      </c>
      <c r="T21" s="377">
        <f t="shared" si="11"/>
        <v>16999.8606</v>
      </c>
      <c r="U21" s="380">
        <f t="shared" si="9"/>
        <v>5.7639999999999997E-2</v>
      </c>
    </row>
    <row r="22" spans="1:21" ht="18.75" customHeight="1" x14ac:dyDescent="0.25">
      <c r="A22" s="373" t="s">
        <v>184</v>
      </c>
      <c r="B22" s="186">
        <v>3525</v>
      </c>
      <c r="C22" s="73">
        <v>10400383</v>
      </c>
      <c r="D22" s="64">
        <v>35585.9</v>
      </c>
      <c r="E22" s="64">
        <f t="shared" si="7"/>
        <v>56162.068200000002</v>
      </c>
      <c r="F22" s="64">
        <v>108234.71</v>
      </c>
      <c r="G22" s="231">
        <f t="shared" si="0"/>
        <v>200694.39620000002</v>
      </c>
      <c r="H22" s="374">
        <f t="shared" si="1"/>
        <v>3.4199999999999999E-3</v>
      </c>
      <c r="I22" s="405">
        <f t="shared" si="2"/>
        <v>2950.4632624113474</v>
      </c>
      <c r="J22" s="406">
        <f t="shared" si="3"/>
        <v>56.93458048226951</v>
      </c>
      <c r="K22" s="73">
        <f t="shared" si="12"/>
        <v>10400383</v>
      </c>
      <c r="L22" s="64">
        <f t="shared" si="10"/>
        <v>36297.618000000002</v>
      </c>
      <c r="M22" s="375">
        <f t="shared" si="4"/>
        <v>3.49E-3</v>
      </c>
      <c r="N22" s="80"/>
      <c r="O22" s="376">
        <v>1283887</v>
      </c>
      <c r="P22" s="377">
        <v>64817.34</v>
      </c>
      <c r="Q22" s="413">
        <f t="shared" si="5"/>
        <v>364.22326241134749</v>
      </c>
      <c r="R22" s="414">
        <f t="shared" si="6"/>
        <v>18.387897872340424</v>
      </c>
      <c r="S22" s="376">
        <f t="shared" si="8"/>
        <v>1283887</v>
      </c>
      <c r="T22" s="377">
        <f t="shared" si="11"/>
        <v>66113.686799999996</v>
      </c>
      <c r="U22" s="380">
        <f t="shared" si="9"/>
        <v>5.1490000000000001E-2</v>
      </c>
    </row>
    <row r="23" spans="1:21" ht="18.75" customHeight="1" x14ac:dyDescent="0.25">
      <c r="A23" s="373" t="s">
        <v>199</v>
      </c>
      <c r="B23" s="186">
        <v>863</v>
      </c>
      <c r="C23" s="73">
        <v>2704769</v>
      </c>
      <c r="D23" s="64">
        <v>9327.83</v>
      </c>
      <c r="E23" s="64">
        <f t="shared" si="7"/>
        <v>14605.7526</v>
      </c>
      <c r="F23" s="64">
        <v>31855.15</v>
      </c>
      <c r="G23" s="231">
        <f t="shared" si="0"/>
        <v>55975.289199999999</v>
      </c>
      <c r="H23" s="374">
        <f t="shared" si="1"/>
        <v>3.4499999999999999E-3</v>
      </c>
      <c r="I23" s="405">
        <f t="shared" si="2"/>
        <v>3134.1471610660487</v>
      </c>
      <c r="J23" s="406">
        <f t="shared" si="3"/>
        <v>64.861285283893395</v>
      </c>
      <c r="K23" s="73">
        <f t="shared" si="12"/>
        <v>2704769</v>
      </c>
      <c r="L23" s="64">
        <f t="shared" si="10"/>
        <v>9514.3865999999998</v>
      </c>
      <c r="M23" s="375">
        <f t="shared" si="4"/>
        <v>3.5200000000000001E-3</v>
      </c>
      <c r="N23" s="80"/>
      <c r="O23" s="73">
        <v>152446</v>
      </c>
      <c r="P23" s="64">
        <v>7903.06</v>
      </c>
      <c r="Q23" s="413">
        <f t="shared" si="5"/>
        <v>176.64658169177289</v>
      </c>
      <c r="R23" s="414">
        <f t="shared" si="6"/>
        <v>9.15765932792584</v>
      </c>
      <c r="S23" s="376">
        <f t="shared" si="8"/>
        <v>152446</v>
      </c>
      <c r="T23" s="377">
        <f t="shared" si="11"/>
        <v>8061.1212000000005</v>
      </c>
      <c r="U23" s="380">
        <f t="shared" si="9"/>
        <v>5.2880000000000003E-2</v>
      </c>
    </row>
    <row r="24" spans="1:21" ht="18.75" customHeight="1" x14ac:dyDescent="0.25">
      <c r="A24" s="373" t="s">
        <v>164</v>
      </c>
      <c r="B24" s="186">
        <v>1682</v>
      </c>
      <c r="C24" s="73">
        <v>4076634</v>
      </c>
      <c r="D24" s="64">
        <v>17548.23</v>
      </c>
      <c r="E24" s="64">
        <f t="shared" si="7"/>
        <v>22013.8236</v>
      </c>
      <c r="F24" s="64">
        <v>42411.39</v>
      </c>
      <c r="G24" s="231">
        <f t="shared" si="0"/>
        <v>82324.408200000005</v>
      </c>
      <c r="H24" s="374">
        <f t="shared" si="1"/>
        <v>4.3E-3</v>
      </c>
      <c r="I24" s="405">
        <f t="shared" si="2"/>
        <v>2423.6825208085611</v>
      </c>
      <c r="J24" s="406">
        <f t="shared" si="3"/>
        <v>48.944356837098695</v>
      </c>
      <c r="K24" s="73">
        <f t="shared" si="12"/>
        <v>4076634</v>
      </c>
      <c r="L24" s="64">
        <f t="shared" si="10"/>
        <v>17899.194599999999</v>
      </c>
      <c r="M24" s="375">
        <f t="shared" si="4"/>
        <v>4.3899999999999998E-3</v>
      </c>
      <c r="N24" s="80"/>
      <c r="O24" s="73">
        <v>182605</v>
      </c>
      <c r="P24" s="64">
        <v>12085.75</v>
      </c>
      <c r="Q24" s="413">
        <f t="shared" si="5"/>
        <v>108.564209274673</v>
      </c>
      <c r="R24" s="414">
        <f t="shared" si="6"/>
        <v>7.1853448275862073</v>
      </c>
      <c r="S24" s="376">
        <f t="shared" si="8"/>
        <v>182605</v>
      </c>
      <c r="T24" s="377">
        <f t="shared" si="11"/>
        <v>12327.465</v>
      </c>
      <c r="U24" s="380">
        <f t="shared" si="9"/>
        <v>6.7510000000000001E-2</v>
      </c>
    </row>
    <row r="25" spans="1:21" ht="18.75" customHeight="1" x14ac:dyDescent="0.25">
      <c r="A25" s="373" t="s">
        <v>119</v>
      </c>
      <c r="B25" s="186">
        <v>268</v>
      </c>
      <c r="C25" s="73">
        <v>631938</v>
      </c>
      <c r="D25" s="64">
        <v>2238.44</v>
      </c>
      <c r="E25" s="64">
        <f t="shared" si="7"/>
        <v>3412.4652000000001</v>
      </c>
      <c r="F25" s="64">
        <v>14307.86</v>
      </c>
      <c r="G25" s="231">
        <f t="shared" si="0"/>
        <v>20003.534</v>
      </c>
      <c r="H25" s="374">
        <f t="shared" si="1"/>
        <v>3.5400000000000002E-3</v>
      </c>
      <c r="I25" s="405">
        <f t="shared" si="2"/>
        <v>2357.9776119402986</v>
      </c>
      <c r="J25" s="406">
        <f t="shared" si="3"/>
        <v>74.640052238805964</v>
      </c>
      <c r="K25" s="73">
        <f t="shared" si="12"/>
        <v>631938</v>
      </c>
      <c r="L25" s="64">
        <f t="shared" si="10"/>
        <v>2283.2087999999999</v>
      </c>
      <c r="M25" s="375">
        <f t="shared" si="4"/>
        <v>3.6099999999999999E-3</v>
      </c>
      <c r="N25" s="80"/>
      <c r="O25" s="376">
        <v>183499</v>
      </c>
      <c r="P25" s="377">
        <v>9806.1200000000008</v>
      </c>
      <c r="Q25" s="413">
        <f t="shared" si="5"/>
        <v>684.69776119402979</v>
      </c>
      <c r="R25" s="414">
        <f t="shared" si="6"/>
        <v>36.590000000000003</v>
      </c>
      <c r="S25" s="376">
        <f t="shared" si="8"/>
        <v>183499</v>
      </c>
      <c r="T25" s="377">
        <f t="shared" si="11"/>
        <v>10002.242400000001</v>
      </c>
      <c r="U25" s="380">
        <f t="shared" si="9"/>
        <v>5.4510000000000003E-2</v>
      </c>
    </row>
    <row r="26" spans="1:21" ht="18.75" customHeight="1" x14ac:dyDescent="0.25">
      <c r="A26" s="373" t="s">
        <v>310</v>
      </c>
      <c r="B26" s="186">
        <v>1288</v>
      </c>
      <c r="C26" s="73">
        <v>2730508</v>
      </c>
      <c r="D26" s="64">
        <v>11739.61</v>
      </c>
      <c r="E26" s="64">
        <f t="shared" si="7"/>
        <v>14744.743200000001</v>
      </c>
      <c r="F26" s="64">
        <v>21191.09</v>
      </c>
      <c r="G26" s="231">
        <f t="shared" si="0"/>
        <v>47910.235400000005</v>
      </c>
      <c r="H26" s="374">
        <f t="shared" si="1"/>
        <v>4.3E-3</v>
      </c>
      <c r="I26" s="405">
        <f t="shared" si="2"/>
        <v>2119.9596273291927</v>
      </c>
      <c r="J26" s="406">
        <f t="shared" si="3"/>
        <v>37.19738773291926</v>
      </c>
      <c r="K26" s="73">
        <f t="shared" si="12"/>
        <v>2730508</v>
      </c>
      <c r="L26" s="64">
        <f t="shared" si="10"/>
        <v>11974.4022</v>
      </c>
      <c r="M26" s="375">
        <f t="shared" si="4"/>
        <v>4.3899999999999998E-3</v>
      </c>
      <c r="N26" s="80"/>
      <c r="O26" s="376">
        <v>160281</v>
      </c>
      <c r="P26" s="377">
        <v>6584.34</v>
      </c>
      <c r="Q26" s="413">
        <f t="shared" si="5"/>
        <v>124.4417701863354</v>
      </c>
      <c r="R26" s="414">
        <f t="shared" si="6"/>
        <v>5.1120652173913044</v>
      </c>
      <c r="S26" s="376">
        <f t="shared" si="8"/>
        <v>160281</v>
      </c>
      <c r="T26" s="377">
        <f t="shared" si="11"/>
        <v>6716.0268000000005</v>
      </c>
      <c r="U26" s="380">
        <f t="shared" si="9"/>
        <v>4.19E-2</v>
      </c>
    </row>
    <row r="27" spans="1:21" ht="18.75" customHeight="1" x14ac:dyDescent="0.25">
      <c r="A27" s="373" t="s">
        <v>218</v>
      </c>
      <c r="B27" s="186">
        <v>406</v>
      </c>
      <c r="C27" s="73">
        <v>1006465</v>
      </c>
      <c r="D27" s="64">
        <v>3617.92</v>
      </c>
      <c r="E27" s="64">
        <f t="shared" si="7"/>
        <v>5434.9110000000001</v>
      </c>
      <c r="F27" s="64">
        <v>14515.7</v>
      </c>
      <c r="G27" s="231">
        <f t="shared" si="0"/>
        <v>23640.8894</v>
      </c>
      <c r="H27" s="374">
        <f t="shared" si="1"/>
        <v>3.5899999999999999E-3</v>
      </c>
      <c r="I27" s="405">
        <f t="shared" si="2"/>
        <v>2478.9778325123152</v>
      </c>
      <c r="J27" s="406">
        <f t="shared" si="3"/>
        <v>58.228791625615763</v>
      </c>
      <c r="K27" s="73">
        <f t="shared" si="12"/>
        <v>1006465</v>
      </c>
      <c r="L27" s="64">
        <f t="shared" si="10"/>
        <v>3690.2784000000001</v>
      </c>
      <c r="M27" s="375">
        <f t="shared" si="4"/>
        <v>3.6700000000000001E-3</v>
      </c>
      <c r="N27" s="80"/>
      <c r="O27" s="73">
        <v>111857</v>
      </c>
      <c r="P27" s="64">
        <v>5743.86</v>
      </c>
      <c r="Q27" s="413">
        <f t="shared" si="5"/>
        <v>275.50985221674875</v>
      </c>
      <c r="R27" s="414">
        <f t="shared" si="6"/>
        <v>14.147438423645319</v>
      </c>
      <c r="S27" s="376">
        <f t="shared" si="8"/>
        <v>111857</v>
      </c>
      <c r="T27" s="377">
        <f t="shared" si="11"/>
        <v>5858.7371999999996</v>
      </c>
      <c r="U27" s="380">
        <f t="shared" si="9"/>
        <v>5.2380000000000003E-2</v>
      </c>
    </row>
    <row r="28" spans="1:21" ht="18.75" customHeight="1" x14ac:dyDescent="0.25">
      <c r="A28" s="373" t="s">
        <v>200</v>
      </c>
      <c r="B28" s="186">
        <v>400</v>
      </c>
      <c r="C28" s="73">
        <v>1230626</v>
      </c>
      <c r="D28" s="64">
        <v>6873.89</v>
      </c>
      <c r="E28" s="64">
        <f t="shared" si="7"/>
        <v>6645.3804</v>
      </c>
      <c r="F28" s="64">
        <v>9932.94</v>
      </c>
      <c r="G28" s="231">
        <f t="shared" si="0"/>
        <v>23589.688200000004</v>
      </c>
      <c r="H28" s="374">
        <f t="shared" si="1"/>
        <v>5.5900000000000004E-3</v>
      </c>
      <c r="I28" s="405">
        <f t="shared" si="2"/>
        <v>3076.5650000000001</v>
      </c>
      <c r="J28" s="406">
        <f t="shared" si="3"/>
        <v>58.974220500000008</v>
      </c>
      <c r="K28" s="73">
        <f t="shared" si="12"/>
        <v>1230626</v>
      </c>
      <c r="L28" s="64">
        <f t="shared" si="10"/>
        <v>7011.3678000000009</v>
      </c>
      <c r="M28" s="375">
        <f t="shared" si="4"/>
        <v>5.7000000000000002E-3</v>
      </c>
      <c r="N28" s="80"/>
      <c r="O28" s="376">
        <v>142071</v>
      </c>
      <c r="P28" s="377">
        <v>5027.26</v>
      </c>
      <c r="Q28" s="413">
        <f t="shared" si="5"/>
        <v>355.17750000000001</v>
      </c>
      <c r="R28" s="414">
        <f t="shared" si="6"/>
        <v>12.568150000000001</v>
      </c>
      <c r="S28" s="376">
        <f t="shared" ref="S28" si="14">O28</f>
        <v>142071</v>
      </c>
      <c r="T28" s="377">
        <f t="shared" si="11"/>
        <v>5127.8052000000007</v>
      </c>
      <c r="U28" s="380">
        <f t="shared" ref="U28" si="15">ROUND(T28/S28,5)</f>
        <v>3.6089999999999997E-2</v>
      </c>
    </row>
    <row r="29" spans="1:21" ht="18.75" customHeight="1" x14ac:dyDescent="0.25">
      <c r="A29" s="373" t="s">
        <v>201</v>
      </c>
      <c r="B29" s="186">
        <v>1026</v>
      </c>
      <c r="C29" s="73">
        <v>2642429</v>
      </c>
      <c r="D29" s="64">
        <v>11278.15</v>
      </c>
      <c r="E29" s="64">
        <f t="shared" si="7"/>
        <v>14269.116599999999</v>
      </c>
      <c r="F29" s="64">
        <v>36339.410000000003</v>
      </c>
      <c r="G29" s="231">
        <f t="shared" si="0"/>
        <v>62112.239600000001</v>
      </c>
      <c r="H29" s="374">
        <f t="shared" si="1"/>
        <v>4.2700000000000004E-3</v>
      </c>
      <c r="I29" s="405">
        <f t="shared" si="2"/>
        <v>2575.4668615984406</v>
      </c>
      <c r="J29" s="406">
        <f t="shared" si="3"/>
        <v>60.53824522417154</v>
      </c>
      <c r="K29" s="73">
        <f t="shared" si="12"/>
        <v>2642429</v>
      </c>
      <c r="L29" s="64">
        <f t="shared" si="10"/>
        <v>11503.713</v>
      </c>
      <c r="M29" s="375">
        <f t="shared" si="4"/>
        <v>4.3499999999999997E-3</v>
      </c>
      <c r="N29" s="80"/>
      <c r="O29" s="376">
        <v>191720</v>
      </c>
      <c r="P29" s="377">
        <v>10180.94</v>
      </c>
      <c r="Q29" s="413">
        <f t="shared" si="5"/>
        <v>186.86159844054581</v>
      </c>
      <c r="R29" s="414">
        <f t="shared" si="6"/>
        <v>9.9229434697855758</v>
      </c>
      <c r="S29" s="376">
        <f t="shared" si="8"/>
        <v>191720</v>
      </c>
      <c r="T29" s="377">
        <f t="shared" si="11"/>
        <v>10384.558800000001</v>
      </c>
      <c r="U29" s="380">
        <f t="shared" si="9"/>
        <v>5.4170000000000003E-2</v>
      </c>
    </row>
    <row r="30" spans="1:21" ht="18.75" customHeight="1" x14ac:dyDescent="0.25">
      <c r="A30" s="421" t="s">
        <v>358</v>
      </c>
      <c r="B30" s="186">
        <v>61</v>
      </c>
      <c r="C30" s="73">
        <v>147249</v>
      </c>
      <c r="D30" s="64">
        <v>645.65</v>
      </c>
      <c r="E30" s="64">
        <f t="shared" ref="E30" si="16">C30*27/5000</f>
        <v>795.14459999999997</v>
      </c>
      <c r="F30" s="64">
        <v>17474.46</v>
      </c>
      <c r="G30" s="231">
        <f t="shared" si="0"/>
        <v>18928.167600000001</v>
      </c>
      <c r="H30" s="374">
        <f t="shared" si="1"/>
        <v>4.3800000000000002E-3</v>
      </c>
      <c r="I30" s="405">
        <f t="shared" si="2"/>
        <v>2413.9180327868853</v>
      </c>
      <c r="J30" s="406">
        <f t="shared" si="3"/>
        <v>310.29782950819674</v>
      </c>
      <c r="K30" s="73">
        <f t="shared" si="12"/>
        <v>147249</v>
      </c>
      <c r="L30" s="64">
        <f t="shared" si="10"/>
        <v>658.56299999999999</v>
      </c>
      <c r="M30" s="375">
        <f t="shared" si="4"/>
        <v>4.47E-3</v>
      </c>
      <c r="N30" s="80"/>
      <c r="O30" s="376">
        <v>6208</v>
      </c>
      <c r="P30" s="377">
        <v>329.71</v>
      </c>
      <c r="Q30" s="413">
        <f t="shared" si="5"/>
        <v>101.77049180327869</v>
      </c>
      <c r="R30" s="414">
        <f t="shared" si="6"/>
        <v>5.4050819672131141</v>
      </c>
      <c r="S30" s="376">
        <f t="shared" ref="S30" si="17">O30</f>
        <v>6208</v>
      </c>
      <c r="T30" s="377">
        <f t="shared" si="11"/>
        <v>336.30419999999998</v>
      </c>
      <c r="U30" s="380">
        <f t="shared" ref="U30" si="18">ROUND(T30/S30,5)</f>
        <v>5.4170000000000003E-2</v>
      </c>
    </row>
    <row r="31" spans="1:21" ht="18.75" customHeight="1" x14ac:dyDescent="0.25">
      <c r="A31" s="373" t="s">
        <v>317</v>
      </c>
      <c r="B31" s="186">
        <v>131</v>
      </c>
      <c r="C31" s="73">
        <v>234817</v>
      </c>
      <c r="D31" s="74">
        <v>1332.85</v>
      </c>
      <c r="E31" s="64">
        <f t="shared" si="7"/>
        <v>1268.0118</v>
      </c>
      <c r="F31" s="64">
        <v>2217.9</v>
      </c>
      <c r="G31" s="231">
        <f t="shared" si="0"/>
        <v>4845.4187999999995</v>
      </c>
      <c r="H31" s="374">
        <f t="shared" si="1"/>
        <v>5.6800000000000002E-3</v>
      </c>
      <c r="I31" s="405">
        <f t="shared" si="2"/>
        <v>1792.4961832061069</v>
      </c>
      <c r="J31" s="406">
        <f t="shared" si="3"/>
        <v>36.987929770992359</v>
      </c>
      <c r="K31" s="73">
        <f t="shared" si="12"/>
        <v>234817</v>
      </c>
      <c r="L31" s="64">
        <f t="shared" si="10"/>
        <v>1359.5069999999998</v>
      </c>
      <c r="M31" s="375">
        <f t="shared" si="4"/>
        <v>5.79E-3</v>
      </c>
      <c r="N31" s="80"/>
      <c r="O31" s="376">
        <v>69420</v>
      </c>
      <c r="P31" s="385">
        <v>3441.15</v>
      </c>
      <c r="Q31" s="413">
        <f t="shared" si="5"/>
        <v>529.92366412213744</v>
      </c>
      <c r="R31" s="414">
        <f t="shared" si="6"/>
        <v>26.268320610687024</v>
      </c>
      <c r="S31" s="376">
        <f t="shared" si="8"/>
        <v>69420</v>
      </c>
      <c r="T31" s="377">
        <f t="shared" si="11"/>
        <v>3509.973</v>
      </c>
      <c r="U31" s="380">
        <f t="shared" si="9"/>
        <v>5.0560000000000001E-2</v>
      </c>
    </row>
    <row r="32" spans="1:21" ht="18.75" customHeight="1" x14ac:dyDescent="0.25">
      <c r="A32" s="421" t="s">
        <v>357</v>
      </c>
      <c r="B32" s="183">
        <v>199</v>
      </c>
      <c r="C32" s="73">
        <v>269459</v>
      </c>
      <c r="D32" s="74">
        <v>1662.71</v>
      </c>
      <c r="E32" s="64">
        <f t="shared" si="7"/>
        <v>1455.0786000000001</v>
      </c>
      <c r="F32" s="64">
        <v>7035</v>
      </c>
      <c r="G32" s="231">
        <f t="shared" si="0"/>
        <v>10186.042799999999</v>
      </c>
      <c r="H32" s="374">
        <f t="shared" si="1"/>
        <v>6.1700000000000001E-3</v>
      </c>
      <c r="I32" s="405">
        <f t="shared" si="2"/>
        <v>1354.0653266331658</v>
      </c>
      <c r="J32" s="406">
        <f t="shared" si="3"/>
        <v>51.186144723618085</v>
      </c>
      <c r="K32" s="73">
        <f t="shared" si="12"/>
        <v>269459</v>
      </c>
      <c r="L32" s="64">
        <f t="shared" si="10"/>
        <v>1695.9642000000001</v>
      </c>
      <c r="M32" s="375">
        <f t="shared" si="4"/>
        <v>6.2899999999999996E-3</v>
      </c>
      <c r="N32" s="80"/>
      <c r="O32" s="376">
        <v>103476</v>
      </c>
      <c r="P32" s="377">
        <v>5146.54</v>
      </c>
      <c r="Q32" s="413">
        <f t="shared" si="5"/>
        <v>519.97989949748739</v>
      </c>
      <c r="R32" s="414">
        <f t="shared" si="6"/>
        <v>25.862010050251257</v>
      </c>
      <c r="S32" s="376">
        <f t="shared" si="8"/>
        <v>103476</v>
      </c>
      <c r="T32" s="377">
        <f t="shared" si="11"/>
        <v>5249.4708000000001</v>
      </c>
      <c r="U32" s="380">
        <f t="shared" si="9"/>
        <v>5.0729999999999997E-2</v>
      </c>
    </row>
    <row r="33" spans="1:21" ht="18.75" customHeight="1" x14ac:dyDescent="0.25">
      <c r="A33" s="421" t="s">
        <v>356</v>
      </c>
      <c r="B33" s="183">
        <v>1977</v>
      </c>
      <c r="C33" s="73">
        <v>4492757</v>
      </c>
      <c r="D33" s="64">
        <v>21624.86</v>
      </c>
      <c r="E33" s="64">
        <f t="shared" si="7"/>
        <v>24260.8878</v>
      </c>
      <c r="F33" s="64">
        <v>54221.73</v>
      </c>
      <c r="G33" s="231">
        <f t="shared" si="0"/>
        <v>100539.97500000001</v>
      </c>
      <c r="H33" s="374">
        <f t="shared" si="1"/>
        <v>4.81E-3</v>
      </c>
      <c r="I33" s="405">
        <f t="shared" si="2"/>
        <v>2272.5123925139101</v>
      </c>
      <c r="J33" s="406">
        <f t="shared" si="3"/>
        <v>50.854817905918061</v>
      </c>
      <c r="K33" s="73">
        <f t="shared" si="12"/>
        <v>4492757</v>
      </c>
      <c r="L33" s="64">
        <f t="shared" si="10"/>
        <v>22057.357200000002</v>
      </c>
      <c r="M33" s="375">
        <f t="shared" si="4"/>
        <v>4.9100000000000003E-3</v>
      </c>
      <c r="N33" s="80"/>
      <c r="O33" s="73">
        <v>747754</v>
      </c>
      <c r="P33" s="64">
        <v>33178.949999999997</v>
      </c>
      <c r="Q33" s="413">
        <f t="shared" si="5"/>
        <v>378.22660596863938</v>
      </c>
      <c r="R33" s="414">
        <f t="shared" si="6"/>
        <v>16.78247344461305</v>
      </c>
      <c r="S33" s="376">
        <f t="shared" si="8"/>
        <v>747754</v>
      </c>
      <c r="T33" s="377">
        <f t="shared" si="11"/>
        <v>33842.528999999995</v>
      </c>
      <c r="U33" s="380">
        <f t="shared" si="9"/>
        <v>4.5260000000000002E-2</v>
      </c>
    </row>
    <row r="34" spans="1:21" ht="18.75" customHeight="1" x14ac:dyDescent="0.25">
      <c r="A34" s="373" t="s">
        <v>221</v>
      </c>
      <c r="B34" s="183">
        <v>3593</v>
      </c>
      <c r="C34" s="73">
        <v>7544609</v>
      </c>
      <c r="D34" s="64">
        <v>27635.49</v>
      </c>
      <c r="E34" s="64">
        <f t="shared" si="7"/>
        <v>40740.888599999998</v>
      </c>
      <c r="F34" s="64">
        <v>94240.19</v>
      </c>
      <c r="G34" s="231">
        <f t="shared" ref="G34:G53" si="19">SUM(L34+E34+F34)</f>
        <v>163169.27840000001</v>
      </c>
      <c r="H34" s="374">
        <f t="shared" ref="H34:H53" si="20">ROUND(D34/C34,5)</f>
        <v>3.6600000000000001E-3</v>
      </c>
      <c r="I34" s="405">
        <f t="shared" ref="I34:I53" si="21">C34/B34</f>
        <v>2099.8076816031171</v>
      </c>
      <c r="J34" s="406">
        <f t="shared" ref="J34:J53" si="22">G34/B34</f>
        <v>45.413102811021432</v>
      </c>
      <c r="K34" s="73">
        <f t="shared" si="12"/>
        <v>7544609</v>
      </c>
      <c r="L34" s="64">
        <f t="shared" si="10"/>
        <v>28188.199800000002</v>
      </c>
      <c r="M34" s="375">
        <f t="shared" ref="M34:M53" si="23">ROUND(L34/K34,5)</f>
        <v>3.7399999999999998E-3</v>
      </c>
      <c r="N34" s="80"/>
      <c r="O34" s="376">
        <v>783746</v>
      </c>
      <c r="P34" s="377">
        <v>35285.06</v>
      </c>
      <c r="Q34" s="413">
        <f t="shared" ref="Q34:Q53" si="24">O34/B34</f>
        <v>218.1313665460618</v>
      </c>
      <c r="R34" s="414">
        <f t="shared" ref="R34:R53" si="25">P34/B34</f>
        <v>9.8205009741163369</v>
      </c>
      <c r="S34" s="376">
        <f t="shared" si="8"/>
        <v>783746</v>
      </c>
      <c r="T34" s="377">
        <f t="shared" si="11"/>
        <v>35990.761200000001</v>
      </c>
      <c r="U34" s="380">
        <f t="shared" si="9"/>
        <v>4.5920000000000002E-2</v>
      </c>
    </row>
    <row r="35" spans="1:21" ht="18.75" customHeight="1" x14ac:dyDescent="0.25">
      <c r="A35" s="373" t="s">
        <v>222</v>
      </c>
      <c r="B35" s="183">
        <v>958</v>
      </c>
      <c r="C35" s="73">
        <v>2580942</v>
      </c>
      <c r="D35" s="64">
        <v>10598.01</v>
      </c>
      <c r="E35" s="64">
        <f t="shared" si="7"/>
        <v>13937.086799999999</v>
      </c>
      <c r="F35" s="64">
        <v>36164.74</v>
      </c>
      <c r="G35" s="231">
        <f t="shared" si="19"/>
        <v>60911.796999999999</v>
      </c>
      <c r="H35" s="374">
        <f t="shared" si="20"/>
        <v>4.1099999999999999E-3</v>
      </c>
      <c r="I35" s="405">
        <f t="shared" si="21"/>
        <v>2694.0939457202503</v>
      </c>
      <c r="J35" s="406">
        <f t="shared" si="22"/>
        <v>63.582251565762</v>
      </c>
      <c r="K35" s="73">
        <f t="shared" si="12"/>
        <v>2580942</v>
      </c>
      <c r="L35" s="64">
        <f t="shared" si="10"/>
        <v>10809.9702</v>
      </c>
      <c r="M35" s="375">
        <f t="shared" si="23"/>
        <v>4.1900000000000001E-3</v>
      </c>
      <c r="N35" s="80"/>
      <c r="O35" s="376">
        <v>168274</v>
      </c>
      <c r="P35" s="377">
        <v>7944.22</v>
      </c>
      <c r="Q35" s="413">
        <f t="shared" si="24"/>
        <v>175.65135699373695</v>
      </c>
      <c r="R35" s="414">
        <f t="shared" si="25"/>
        <v>8.2925052192066815</v>
      </c>
      <c r="S35" s="376">
        <f t="shared" si="8"/>
        <v>168274</v>
      </c>
      <c r="T35" s="377">
        <f t="shared" si="11"/>
        <v>8103.1044000000002</v>
      </c>
      <c r="U35" s="380">
        <f t="shared" si="9"/>
        <v>4.8149999999999998E-2</v>
      </c>
    </row>
    <row r="36" spans="1:21" ht="18.75" customHeight="1" x14ac:dyDescent="0.25">
      <c r="A36" s="373" t="s">
        <v>224</v>
      </c>
      <c r="B36" s="183">
        <v>3148</v>
      </c>
      <c r="C36" s="73">
        <v>6731941</v>
      </c>
      <c r="D36" s="64">
        <v>39901.5</v>
      </c>
      <c r="E36" s="64">
        <f t="shared" si="7"/>
        <v>36352.481399999997</v>
      </c>
      <c r="F36" s="64">
        <v>77736</v>
      </c>
      <c r="G36" s="231">
        <f t="shared" si="19"/>
        <v>154788.01139999999</v>
      </c>
      <c r="H36" s="374">
        <f t="shared" si="20"/>
        <v>5.9300000000000004E-3</v>
      </c>
      <c r="I36" s="405">
        <f t="shared" si="21"/>
        <v>2138.4818932655653</v>
      </c>
      <c r="J36" s="406">
        <f t="shared" si="22"/>
        <v>49.17027045743329</v>
      </c>
      <c r="K36" s="73">
        <f t="shared" si="12"/>
        <v>6731941</v>
      </c>
      <c r="L36" s="64">
        <f t="shared" ref="L36:L53" si="26">D36*1.02</f>
        <v>40699.53</v>
      </c>
      <c r="M36" s="375">
        <f t="shared" si="23"/>
        <v>6.0499999999999998E-3</v>
      </c>
      <c r="N36" s="80"/>
      <c r="O36" s="376">
        <v>773665</v>
      </c>
      <c r="P36" s="377">
        <v>43804.34</v>
      </c>
      <c r="Q36" s="413">
        <f t="shared" si="24"/>
        <v>245.76397712833545</v>
      </c>
      <c r="R36" s="414">
        <f t="shared" si="25"/>
        <v>13.914974587039389</v>
      </c>
      <c r="S36" s="376">
        <f t="shared" si="8"/>
        <v>773665</v>
      </c>
      <c r="T36" s="377">
        <f t="shared" si="11"/>
        <v>44680.426799999994</v>
      </c>
      <c r="U36" s="380">
        <f t="shared" si="9"/>
        <v>5.7750000000000003E-2</v>
      </c>
    </row>
    <row r="37" spans="1:21" ht="18.75" customHeight="1" x14ac:dyDescent="0.25">
      <c r="A37" s="373" t="s">
        <v>226</v>
      </c>
      <c r="B37" s="183">
        <v>495</v>
      </c>
      <c r="C37" s="73">
        <v>1255291</v>
      </c>
      <c r="D37" s="64">
        <v>5683.8</v>
      </c>
      <c r="E37" s="64">
        <f t="shared" si="7"/>
        <v>6778.5713999999998</v>
      </c>
      <c r="F37" s="64">
        <v>26614.77</v>
      </c>
      <c r="G37" s="231">
        <f t="shared" si="19"/>
        <v>39190.8174</v>
      </c>
      <c r="H37" s="374">
        <f t="shared" si="20"/>
        <v>4.5300000000000002E-3</v>
      </c>
      <c r="I37" s="405">
        <f t="shared" si="21"/>
        <v>2535.941414141414</v>
      </c>
      <c r="J37" s="406">
        <f t="shared" si="22"/>
        <v>79.173368484848481</v>
      </c>
      <c r="K37" s="73">
        <f t="shared" si="12"/>
        <v>1255291</v>
      </c>
      <c r="L37" s="64">
        <f t="shared" si="26"/>
        <v>5797.4760000000006</v>
      </c>
      <c r="M37" s="375">
        <f t="shared" si="23"/>
        <v>4.62E-3</v>
      </c>
      <c r="N37" s="80"/>
      <c r="O37" s="376">
        <v>113765</v>
      </c>
      <c r="P37" s="377">
        <v>5317.38</v>
      </c>
      <c r="Q37" s="413">
        <f t="shared" si="24"/>
        <v>229.82828282828282</v>
      </c>
      <c r="R37" s="414">
        <f t="shared" si="25"/>
        <v>10.742181818181818</v>
      </c>
      <c r="S37" s="376">
        <f t="shared" si="8"/>
        <v>113765</v>
      </c>
      <c r="T37" s="377">
        <f t="shared" si="11"/>
        <v>5423.7276000000002</v>
      </c>
      <c r="U37" s="380">
        <f t="shared" si="9"/>
        <v>4.7669999999999997E-2</v>
      </c>
    </row>
    <row r="38" spans="1:21" ht="18.75" customHeight="1" x14ac:dyDescent="0.25">
      <c r="A38" s="373" t="s">
        <v>228</v>
      </c>
      <c r="B38" s="183">
        <v>710</v>
      </c>
      <c r="C38" s="73">
        <v>1619265</v>
      </c>
      <c r="D38" s="64">
        <v>7798.32</v>
      </c>
      <c r="E38" s="64">
        <f t="shared" si="7"/>
        <v>8744.0310000000009</v>
      </c>
      <c r="F38" s="64">
        <v>30554.37</v>
      </c>
      <c r="G38" s="231">
        <f t="shared" si="19"/>
        <v>47252.687399999995</v>
      </c>
      <c r="H38" s="374">
        <f t="shared" si="20"/>
        <v>4.8199999999999996E-3</v>
      </c>
      <c r="I38" s="405">
        <f t="shared" si="21"/>
        <v>2280.6549295774648</v>
      </c>
      <c r="J38" s="406">
        <f t="shared" si="22"/>
        <v>66.553080845070411</v>
      </c>
      <c r="K38" s="73">
        <f t="shared" si="12"/>
        <v>1619265</v>
      </c>
      <c r="L38" s="64">
        <f t="shared" si="26"/>
        <v>7954.2864</v>
      </c>
      <c r="M38" s="375">
        <f t="shared" si="23"/>
        <v>4.9100000000000003E-3</v>
      </c>
      <c r="N38" s="80"/>
      <c r="O38" s="376">
        <v>98986</v>
      </c>
      <c r="P38" s="377">
        <v>5091.8</v>
      </c>
      <c r="Q38" s="413">
        <f t="shared" si="24"/>
        <v>139.41690140845071</v>
      </c>
      <c r="R38" s="414">
        <f t="shared" si="25"/>
        <v>7.1715492957746481</v>
      </c>
      <c r="S38" s="376">
        <f t="shared" si="8"/>
        <v>98986</v>
      </c>
      <c r="T38" s="377">
        <f t="shared" si="11"/>
        <v>5193.6360000000004</v>
      </c>
      <c r="U38" s="380">
        <f t="shared" si="9"/>
        <v>5.2470000000000003E-2</v>
      </c>
    </row>
    <row r="39" spans="1:21" ht="18.75" customHeight="1" x14ac:dyDescent="0.25">
      <c r="A39" s="373" t="s">
        <v>230</v>
      </c>
      <c r="B39" s="183">
        <v>780</v>
      </c>
      <c r="C39" s="73">
        <v>1794234</v>
      </c>
      <c r="D39" s="74">
        <v>8501.9699999999993</v>
      </c>
      <c r="E39" s="64">
        <f t="shared" si="7"/>
        <v>9688.8636000000006</v>
      </c>
      <c r="F39" s="64">
        <v>23100.54</v>
      </c>
      <c r="G39" s="231">
        <f t="shared" si="19"/>
        <v>41461.413</v>
      </c>
      <c r="H39" s="374">
        <f t="shared" si="20"/>
        <v>4.7400000000000003E-3</v>
      </c>
      <c r="I39" s="405">
        <f t="shared" si="21"/>
        <v>2300.3000000000002</v>
      </c>
      <c r="J39" s="406">
        <f t="shared" si="22"/>
        <v>53.155657692307692</v>
      </c>
      <c r="K39" s="73">
        <f t="shared" si="12"/>
        <v>1794234</v>
      </c>
      <c r="L39" s="64">
        <f t="shared" si="26"/>
        <v>8672.009399999999</v>
      </c>
      <c r="M39" s="375">
        <f t="shared" si="23"/>
        <v>4.8300000000000001E-3</v>
      </c>
      <c r="N39" s="80"/>
      <c r="O39" s="376">
        <v>333004</v>
      </c>
      <c r="P39" s="377">
        <v>13415.73</v>
      </c>
      <c r="Q39" s="413">
        <f t="shared" si="24"/>
        <v>426.92820512820515</v>
      </c>
      <c r="R39" s="414">
        <f t="shared" si="25"/>
        <v>17.199653846153847</v>
      </c>
      <c r="S39" s="376">
        <f t="shared" si="8"/>
        <v>333004</v>
      </c>
      <c r="T39" s="377">
        <f t="shared" si="11"/>
        <v>13684.044599999999</v>
      </c>
      <c r="U39" s="380">
        <f t="shared" si="9"/>
        <v>4.1090000000000002E-2</v>
      </c>
    </row>
    <row r="40" spans="1:21" s="384" customFormat="1" ht="18.75" customHeight="1" x14ac:dyDescent="0.25">
      <c r="A40" s="373" t="s">
        <v>316</v>
      </c>
      <c r="B40" s="183">
        <v>1498</v>
      </c>
      <c r="C40" s="73">
        <v>3039824</v>
      </c>
      <c r="D40" s="64">
        <v>10621.42</v>
      </c>
      <c r="E40" s="64">
        <f t="shared" si="7"/>
        <v>16415.049599999998</v>
      </c>
      <c r="F40" s="64">
        <v>20694.43</v>
      </c>
      <c r="G40" s="231">
        <f t="shared" si="19"/>
        <v>47943.328000000001</v>
      </c>
      <c r="H40" s="374">
        <f t="shared" si="20"/>
        <v>3.49E-3</v>
      </c>
      <c r="I40" s="405">
        <f t="shared" si="21"/>
        <v>2029.2550066755675</v>
      </c>
      <c r="J40" s="406">
        <f t="shared" si="22"/>
        <v>32.004891855807742</v>
      </c>
      <c r="K40" s="73">
        <f t="shared" si="12"/>
        <v>3039824</v>
      </c>
      <c r="L40" s="64">
        <f t="shared" si="26"/>
        <v>10833.848400000001</v>
      </c>
      <c r="M40" s="375">
        <f t="shared" si="23"/>
        <v>3.5599999999999998E-3</v>
      </c>
      <c r="N40" s="80"/>
      <c r="O40" s="376">
        <v>241586</v>
      </c>
      <c r="P40" s="377">
        <v>11449.86</v>
      </c>
      <c r="Q40" s="413">
        <f t="shared" si="24"/>
        <v>161.27236315086782</v>
      </c>
      <c r="R40" s="414">
        <f t="shared" si="25"/>
        <v>7.6434312416555414</v>
      </c>
      <c r="S40" s="376">
        <f t="shared" si="8"/>
        <v>241586</v>
      </c>
      <c r="T40" s="377">
        <f t="shared" si="11"/>
        <v>11678.8572</v>
      </c>
      <c r="U40" s="380">
        <f t="shared" si="9"/>
        <v>4.8340000000000001E-2</v>
      </c>
    </row>
    <row r="41" spans="1:21" ht="18.75" customHeight="1" x14ac:dyDescent="0.25">
      <c r="A41" s="421" t="s">
        <v>355</v>
      </c>
      <c r="B41" s="183">
        <v>2306</v>
      </c>
      <c r="C41" s="73">
        <v>5570603</v>
      </c>
      <c r="D41" s="64">
        <v>23585.66</v>
      </c>
      <c r="E41" s="64">
        <f t="shared" si="7"/>
        <v>30081.2562</v>
      </c>
      <c r="F41" s="64">
        <v>56105.52</v>
      </c>
      <c r="G41" s="231">
        <f t="shared" si="19"/>
        <v>110244.14939999999</v>
      </c>
      <c r="H41" s="374">
        <f t="shared" si="20"/>
        <v>4.2300000000000003E-3</v>
      </c>
      <c r="I41" s="405">
        <f t="shared" si="21"/>
        <v>2415.6994796183867</v>
      </c>
      <c r="J41" s="406">
        <f t="shared" si="22"/>
        <v>47.807523590633132</v>
      </c>
      <c r="K41" s="73">
        <f t="shared" si="12"/>
        <v>5570603</v>
      </c>
      <c r="L41" s="64">
        <f t="shared" si="26"/>
        <v>24057.373200000002</v>
      </c>
      <c r="M41" s="375">
        <f t="shared" si="23"/>
        <v>4.3200000000000001E-3</v>
      </c>
      <c r="N41" s="80"/>
      <c r="O41" s="376">
        <v>327755</v>
      </c>
      <c r="P41" s="377">
        <v>18462.8</v>
      </c>
      <c r="Q41" s="413">
        <f t="shared" si="24"/>
        <v>142.1313963573287</v>
      </c>
      <c r="R41" s="414">
        <f t="shared" si="25"/>
        <v>8.006418039895923</v>
      </c>
      <c r="S41" s="376">
        <f t="shared" si="8"/>
        <v>327755</v>
      </c>
      <c r="T41" s="377">
        <f t="shared" si="11"/>
        <v>18832.056</v>
      </c>
      <c r="U41" s="380">
        <f t="shared" si="9"/>
        <v>5.7459999999999997E-2</v>
      </c>
    </row>
    <row r="42" spans="1:21" ht="18.75" customHeight="1" x14ac:dyDescent="0.25">
      <c r="A42" s="373" t="s">
        <v>349</v>
      </c>
      <c r="B42" s="186">
        <v>681</v>
      </c>
      <c r="C42" s="73">
        <v>1587394</v>
      </c>
      <c r="D42" s="64">
        <v>8138.66</v>
      </c>
      <c r="E42" s="64">
        <f>C42*27/5000</f>
        <v>8571.9276000000009</v>
      </c>
      <c r="F42" s="64">
        <v>31750.06</v>
      </c>
      <c r="G42" s="231">
        <f t="shared" si="19"/>
        <v>48623.420800000007</v>
      </c>
      <c r="H42" s="374">
        <f t="shared" si="20"/>
        <v>5.13E-3</v>
      </c>
      <c r="I42" s="405">
        <f t="shared" si="21"/>
        <v>2330.9750367107195</v>
      </c>
      <c r="J42" s="406">
        <f t="shared" si="22"/>
        <v>71.400030543318664</v>
      </c>
      <c r="K42" s="73">
        <v>1558413</v>
      </c>
      <c r="L42" s="64">
        <f t="shared" si="26"/>
        <v>8301.4331999999995</v>
      </c>
      <c r="M42" s="375">
        <f t="shared" si="23"/>
        <v>5.3299999999999997E-3</v>
      </c>
      <c r="N42" s="80"/>
      <c r="O42" s="376">
        <v>188876</v>
      </c>
      <c r="P42" s="377">
        <v>10774.55</v>
      </c>
      <c r="Q42" s="413">
        <f t="shared" si="24"/>
        <v>277.35095447870776</v>
      </c>
      <c r="R42" s="414">
        <f t="shared" si="25"/>
        <v>15.821659324522759</v>
      </c>
      <c r="S42" s="376">
        <v>186428</v>
      </c>
      <c r="T42" s="377">
        <f t="shared" si="11"/>
        <v>10990.040999999999</v>
      </c>
      <c r="U42" s="380">
        <f>ROUND(T42/S42,5)</f>
        <v>5.8950000000000002E-2</v>
      </c>
    </row>
    <row r="43" spans="1:21" ht="18.75" customHeight="1" x14ac:dyDescent="0.25">
      <c r="A43" s="373" t="s">
        <v>234</v>
      </c>
      <c r="B43" s="183">
        <v>1085</v>
      </c>
      <c r="C43" s="73">
        <v>2698445</v>
      </c>
      <c r="D43" s="64">
        <v>10887.35</v>
      </c>
      <c r="E43" s="64">
        <f t="shared" si="7"/>
        <v>14571.602999999999</v>
      </c>
      <c r="F43" s="64">
        <v>25991.25</v>
      </c>
      <c r="G43" s="231">
        <f t="shared" si="19"/>
        <v>51667.95</v>
      </c>
      <c r="H43" s="374">
        <f t="shared" si="20"/>
        <v>4.0299999999999997E-3</v>
      </c>
      <c r="I43" s="405">
        <f t="shared" si="21"/>
        <v>2487.0460829493086</v>
      </c>
      <c r="J43" s="406">
        <f t="shared" si="22"/>
        <v>47.620230414746544</v>
      </c>
      <c r="K43" s="73">
        <f>C43</f>
        <v>2698445</v>
      </c>
      <c r="L43" s="64">
        <f t="shared" si="26"/>
        <v>11105.097</v>
      </c>
      <c r="M43" s="375">
        <f t="shared" si="23"/>
        <v>4.1200000000000004E-3</v>
      </c>
      <c r="N43" s="80"/>
      <c r="O43" s="376">
        <v>23419</v>
      </c>
      <c r="P43" s="385">
        <v>1160.46</v>
      </c>
      <c r="Q43" s="413">
        <f t="shared" si="24"/>
        <v>21.584331797235023</v>
      </c>
      <c r="R43" s="414">
        <f t="shared" si="25"/>
        <v>1.0695483870967741</v>
      </c>
      <c r="S43" s="376">
        <f t="shared" si="8"/>
        <v>23419</v>
      </c>
      <c r="T43" s="377">
        <f t="shared" si="11"/>
        <v>1183.6692</v>
      </c>
      <c r="U43" s="380">
        <f t="shared" si="9"/>
        <v>5.0540000000000002E-2</v>
      </c>
    </row>
    <row r="44" spans="1:21" ht="18.75" customHeight="1" x14ac:dyDescent="0.25">
      <c r="A44" s="421" t="s">
        <v>354</v>
      </c>
      <c r="B44" s="183">
        <v>979</v>
      </c>
      <c r="C44" s="73">
        <v>2227973</v>
      </c>
      <c r="D44" s="64">
        <v>10485.85</v>
      </c>
      <c r="E44" s="64">
        <f t="shared" si="7"/>
        <v>12031.0542</v>
      </c>
      <c r="F44" s="64">
        <v>20384.080000000002</v>
      </c>
      <c r="G44" s="231">
        <f t="shared" si="19"/>
        <v>43110.701200000003</v>
      </c>
      <c r="H44" s="374">
        <f t="shared" si="20"/>
        <v>4.7099999999999998E-3</v>
      </c>
      <c r="I44" s="405">
        <f t="shared" si="21"/>
        <v>2275.7640449438204</v>
      </c>
      <c r="J44" s="406">
        <f t="shared" si="22"/>
        <v>44.035445556690505</v>
      </c>
      <c r="K44" s="73">
        <f>C44</f>
        <v>2227973</v>
      </c>
      <c r="L44" s="64">
        <f t="shared" si="26"/>
        <v>10695.567000000001</v>
      </c>
      <c r="M44" s="375">
        <f t="shared" si="23"/>
        <v>4.7999999999999996E-3</v>
      </c>
      <c r="N44" s="80"/>
      <c r="O44" s="73">
        <v>130317</v>
      </c>
      <c r="P44" s="74">
        <v>6459.81</v>
      </c>
      <c r="Q44" s="413">
        <f t="shared" si="24"/>
        <v>133.11235955056179</v>
      </c>
      <c r="R44" s="414">
        <f t="shared" si="25"/>
        <v>6.5983758937691528</v>
      </c>
      <c r="S44" s="376">
        <f t="shared" si="8"/>
        <v>130317</v>
      </c>
      <c r="T44" s="377">
        <f t="shared" si="11"/>
        <v>6589.0062000000007</v>
      </c>
      <c r="U44" s="380">
        <f t="shared" si="9"/>
        <v>5.0560000000000001E-2</v>
      </c>
    </row>
    <row r="45" spans="1:21" s="384" customFormat="1" ht="18.75" customHeight="1" x14ac:dyDescent="0.25">
      <c r="A45" s="373" t="s">
        <v>285</v>
      </c>
      <c r="B45" s="183">
        <v>630</v>
      </c>
      <c r="C45" s="73">
        <v>1182454</v>
      </c>
      <c r="D45" s="64">
        <v>5978.45</v>
      </c>
      <c r="E45" s="64">
        <f t="shared" si="7"/>
        <v>6385.2515999999996</v>
      </c>
      <c r="F45" s="64">
        <v>13694.6</v>
      </c>
      <c r="G45" s="231">
        <f t="shared" si="19"/>
        <v>26177.870600000002</v>
      </c>
      <c r="H45" s="374">
        <f t="shared" si="20"/>
        <v>5.0600000000000003E-3</v>
      </c>
      <c r="I45" s="405">
        <f t="shared" si="21"/>
        <v>1876.911111111111</v>
      </c>
      <c r="J45" s="406">
        <f t="shared" si="22"/>
        <v>41.552175555555557</v>
      </c>
      <c r="K45" s="73">
        <v>1085861</v>
      </c>
      <c r="L45" s="64">
        <f t="shared" si="26"/>
        <v>6098.0190000000002</v>
      </c>
      <c r="M45" s="375">
        <f t="shared" si="23"/>
        <v>5.62E-3</v>
      </c>
      <c r="N45" s="80"/>
      <c r="O45" s="376">
        <v>195764</v>
      </c>
      <c r="P45" s="385">
        <v>12198.85</v>
      </c>
      <c r="Q45" s="413">
        <f t="shared" si="24"/>
        <v>310.73650793650796</v>
      </c>
      <c r="R45" s="414">
        <f t="shared" si="25"/>
        <v>19.363253968253968</v>
      </c>
      <c r="S45" s="376">
        <v>176220</v>
      </c>
      <c r="T45" s="377">
        <f t="shared" si="11"/>
        <v>12442.827000000001</v>
      </c>
      <c r="U45" s="380">
        <f t="shared" si="9"/>
        <v>7.0610000000000006E-2</v>
      </c>
    </row>
    <row r="46" spans="1:21" ht="18.75" customHeight="1" x14ac:dyDescent="0.25">
      <c r="A46" s="373" t="s">
        <v>291</v>
      </c>
      <c r="B46" s="186">
        <v>1783</v>
      </c>
      <c r="C46" s="73">
        <v>3244979</v>
      </c>
      <c r="D46" s="74">
        <v>11995.34</v>
      </c>
      <c r="E46" s="64">
        <f t="shared" si="7"/>
        <v>17522.886600000002</v>
      </c>
      <c r="F46" s="64">
        <v>49023.03</v>
      </c>
      <c r="G46" s="231">
        <f t="shared" si="19"/>
        <v>78781.163400000005</v>
      </c>
      <c r="H46" s="374">
        <f t="shared" si="20"/>
        <v>3.7000000000000002E-3</v>
      </c>
      <c r="I46" s="405">
        <f t="shared" si="21"/>
        <v>1819.9545709478407</v>
      </c>
      <c r="J46" s="406">
        <f t="shared" si="22"/>
        <v>44.184612114413909</v>
      </c>
      <c r="K46" s="73">
        <f t="shared" ref="K46:K53" si="27">C46</f>
        <v>3244979</v>
      </c>
      <c r="L46" s="64">
        <f t="shared" si="26"/>
        <v>12235.246800000001</v>
      </c>
      <c r="M46" s="375">
        <f t="shared" si="23"/>
        <v>3.7699999999999999E-3</v>
      </c>
      <c r="N46" s="80"/>
      <c r="O46" s="376">
        <v>330954</v>
      </c>
      <c r="P46" s="385">
        <v>15719.99</v>
      </c>
      <c r="Q46" s="413">
        <f t="shared" si="24"/>
        <v>185.61637689287718</v>
      </c>
      <c r="R46" s="414">
        <f t="shared" si="25"/>
        <v>8.8165956253505335</v>
      </c>
      <c r="S46" s="376">
        <f t="shared" si="8"/>
        <v>330954</v>
      </c>
      <c r="T46" s="377">
        <f t="shared" si="11"/>
        <v>16034.389800000001</v>
      </c>
      <c r="U46" s="380">
        <f t="shared" si="9"/>
        <v>4.845E-2</v>
      </c>
    </row>
    <row r="47" spans="1:21" ht="18.75" customHeight="1" x14ac:dyDescent="0.25">
      <c r="A47" s="373" t="s">
        <v>186</v>
      </c>
      <c r="B47" s="282">
        <v>1679</v>
      </c>
      <c r="C47" s="73">
        <v>3968269</v>
      </c>
      <c r="D47" s="74">
        <v>15373.46</v>
      </c>
      <c r="E47" s="64">
        <f t="shared" si="7"/>
        <v>21428.652600000001</v>
      </c>
      <c r="F47" s="64">
        <v>47192.4</v>
      </c>
      <c r="G47" s="231">
        <f t="shared" si="19"/>
        <v>84301.981800000009</v>
      </c>
      <c r="H47" s="374">
        <f t="shared" si="20"/>
        <v>3.8700000000000002E-3</v>
      </c>
      <c r="I47" s="405">
        <f t="shared" si="21"/>
        <v>2363.4717093508038</v>
      </c>
      <c r="J47" s="406">
        <f t="shared" si="22"/>
        <v>50.209637760571773</v>
      </c>
      <c r="K47" s="73">
        <f t="shared" si="27"/>
        <v>3968269</v>
      </c>
      <c r="L47" s="64">
        <f t="shared" si="26"/>
        <v>15680.929199999999</v>
      </c>
      <c r="M47" s="375">
        <f t="shared" si="23"/>
        <v>3.9500000000000004E-3</v>
      </c>
      <c r="N47" s="80"/>
      <c r="O47" s="376">
        <v>811858</v>
      </c>
      <c r="P47" s="385">
        <v>40546.5</v>
      </c>
      <c r="Q47" s="413">
        <f t="shared" si="24"/>
        <v>483.53662894580106</v>
      </c>
      <c r="R47" s="414">
        <f t="shared" si="25"/>
        <v>24.14919594997022</v>
      </c>
      <c r="S47" s="376">
        <f t="shared" si="8"/>
        <v>811858</v>
      </c>
      <c r="T47" s="377">
        <f t="shared" si="11"/>
        <v>41357.43</v>
      </c>
      <c r="U47" s="380">
        <f t="shared" si="9"/>
        <v>5.0939999999999999E-2</v>
      </c>
    </row>
    <row r="48" spans="1:21" s="384" customFormat="1" ht="18.75" customHeight="1" x14ac:dyDescent="0.25">
      <c r="A48" s="226" t="s">
        <v>187</v>
      </c>
      <c r="B48" s="186">
        <v>2516</v>
      </c>
      <c r="C48" s="386">
        <v>5076916</v>
      </c>
      <c r="D48" s="226">
        <v>18909.43</v>
      </c>
      <c r="E48" s="64">
        <f t="shared" si="7"/>
        <v>27415.346399999999</v>
      </c>
      <c r="F48" s="226">
        <v>63060.84</v>
      </c>
      <c r="G48" s="231">
        <f t="shared" si="19"/>
        <v>109763.80499999999</v>
      </c>
      <c r="H48" s="374">
        <f t="shared" si="20"/>
        <v>3.7200000000000002E-3</v>
      </c>
      <c r="I48" s="405">
        <f t="shared" si="21"/>
        <v>2017.852146263911</v>
      </c>
      <c r="J48" s="406">
        <f t="shared" si="22"/>
        <v>43.626313593004767</v>
      </c>
      <c r="K48" s="73">
        <f t="shared" si="27"/>
        <v>5076916</v>
      </c>
      <c r="L48" s="64">
        <f t="shared" si="26"/>
        <v>19287.618600000002</v>
      </c>
      <c r="M48" s="375">
        <f t="shared" si="23"/>
        <v>3.8E-3</v>
      </c>
      <c r="N48" s="80"/>
      <c r="O48" s="376">
        <v>669990</v>
      </c>
      <c r="P48" s="385">
        <v>28058.13</v>
      </c>
      <c r="Q48" s="413">
        <f t="shared" si="24"/>
        <v>266.29173290937996</v>
      </c>
      <c r="R48" s="414">
        <f t="shared" si="25"/>
        <v>11.151879968203499</v>
      </c>
      <c r="S48" s="376">
        <f t="shared" si="8"/>
        <v>669990</v>
      </c>
      <c r="T48" s="377">
        <f t="shared" si="11"/>
        <v>28619.292600000001</v>
      </c>
      <c r="U48" s="380">
        <f t="shared" si="9"/>
        <v>4.2720000000000001E-2</v>
      </c>
    </row>
    <row r="49" spans="1:21" ht="18.75" customHeight="1" x14ac:dyDescent="0.25">
      <c r="A49" s="373" t="s">
        <v>188</v>
      </c>
      <c r="B49" s="186">
        <v>855</v>
      </c>
      <c r="C49" s="73">
        <v>1817878</v>
      </c>
      <c r="D49" s="74">
        <v>5090.0600000000004</v>
      </c>
      <c r="E49" s="64">
        <f t="shared" si="7"/>
        <v>9816.5411999999997</v>
      </c>
      <c r="F49" s="64">
        <v>13735.12</v>
      </c>
      <c r="G49" s="231">
        <f t="shared" si="19"/>
        <v>28743.522400000002</v>
      </c>
      <c r="H49" s="374">
        <f t="shared" si="20"/>
        <v>2.8E-3</v>
      </c>
      <c r="I49" s="405">
        <f t="shared" si="21"/>
        <v>2126.1730994152049</v>
      </c>
      <c r="J49" s="406">
        <f t="shared" si="22"/>
        <v>33.618154853801173</v>
      </c>
      <c r="K49" s="73">
        <f t="shared" si="27"/>
        <v>1817878</v>
      </c>
      <c r="L49" s="64">
        <f t="shared" si="26"/>
        <v>5191.8612000000003</v>
      </c>
      <c r="M49" s="375">
        <f t="shared" si="23"/>
        <v>2.8600000000000001E-3</v>
      </c>
      <c r="N49" s="80"/>
      <c r="O49" s="73">
        <v>289468</v>
      </c>
      <c r="P49" s="74">
        <v>9607.44</v>
      </c>
      <c r="Q49" s="413">
        <f t="shared" si="24"/>
        <v>338.55906432748537</v>
      </c>
      <c r="R49" s="414">
        <f t="shared" si="25"/>
        <v>11.236771929824561</v>
      </c>
      <c r="S49" s="376">
        <f t="shared" si="8"/>
        <v>289468</v>
      </c>
      <c r="T49" s="377">
        <f t="shared" si="11"/>
        <v>9799.5888000000014</v>
      </c>
      <c r="U49" s="380">
        <f t="shared" si="9"/>
        <v>3.3849999999999998E-2</v>
      </c>
    </row>
    <row r="50" spans="1:21" s="384" customFormat="1" ht="18.75" customHeight="1" x14ac:dyDescent="0.25">
      <c r="A50" s="373" t="s">
        <v>172</v>
      </c>
      <c r="B50" s="186">
        <v>2181</v>
      </c>
      <c r="C50" s="73">
        <v>5796760</v>
      </c>
      <c r="D50" s="74">
        <v>26488.9</v>
      </c>
      <c r="E50" s="64">
        <f t="shared" si="7"/>
        <v>31302.504000000001</v>
      </c>
      <c r="F50" s="64">
        <v>62506.23</v>
      </c>
      <c r="G50" s="231">
        <f t="shared" si="19"/>
        <v>120827.41200000001</v>
      </c>
      <c r="H50" s="374">
        <f t="shared" si="20"/>
        <v>4.5700000000000003E-3</v>
      </c>
      <c r="I50" s="405">
        <f t="shared" si="21"/>
        <v>2657.84502521779</v>
      </c>
      <c r="J50" s="406">
        <f t="shared" si="22"/>
        <v>55.40000550206328</v>
      </c>
      <c r="K50" s="73">
        <f t="shared" si="27"/>
        <v>5796760</v>
      </c>
      <c r="L50" s="64">
        <f t="shared" si="26"/>
        <v>27018.678000000004</v>
      </c>
      <c r="M50" s="375">
        <f t="shared" si="23"/>
        <v>4.6600000000000001E-3</v>
      </c>
      <c r="N50" s="80"/>
      <c r="O50" s="376">
        <v>719026</v>
      </c>
      <c r="P50" s="385">
        <v>39573.89</v>
      </c>
      <c r="Q50" s="413">
        <f t="shared" si="24"/>
        <v>329.6772122879413</v>
      </c>
      <c r="R50" s="414">
        <f t="shared" si="25"/>
        <v>18.144837230628152</v>
      </c>
      <c r="S50" s="376">
        <f t="shared" si="8"/>
        <v>719026</v>
      </c>
      <c r="T50" s="377">
        <f t="shared" si="11"/>
        <v>40365.3678</v>
      </c>
      <c r="U50" s="380">
        <f t="shared" si="9"/>
        <v>5.6140000000000002E-2</v>
      </c>
    </row>
    <row r="51" spans="1:21" ht="18.75" customHeight="1" x14ac:dyDescent="0.25">
      <c r="A51" s="373" t="s">
        <v>173</v>
      </c>
      <c r="B51" s="186">
        <v>1691</v>
      </c>
      <c r="C51" s="73">
        <v>3472701</v>
      </c>
      <c r="D51" s="74">
        <v>11831.37</v>
      </c>
      <c r="E51" s="64">
        <f t="shared" si="7"/>
        <v>18752.5854</v>
      </c>
      <c r="F51" s="64">
        <v>33809.46</v>
      </c>
      <c r="G51" s="231">
        <f t="shared" si="19"/>
        <v>64630.042799999996</v>
      </c>
      <c r="H51" s="374">
        <f t="shared" si="20"/>
        <v>3.4099999999999998E-3</v>
      </c>
      <c r="I51" s="405">
        <f t="shared" si="21"/>
        <v>2053.6374926079243</v>
      </c>
      <c r="J51" s="406">
        <f t="shared" si="22"/>
        <v>38.220013483146062</v>
      </c>
      <c r="K51" s="73">
        <f t="shared" si="27"/>
        <v>3472701</v>
      </c>
      <c r="L51" s="64">
        <f t="shared" si="26"/>
        <v>12067.9974</v>
      </c>
      <c r="M51" s="375">
        <f t="shared" si="23"/>
        <v>3.48E-3</v>
      </c>
      <c r="N51" s="80"/>
      <c r="O51" s="376">
        <v>237989</v>
      </c>
      <c r="P51" s="385">
        <v>13885.34</v>
      </c>
      <c r="Q51" s="413">
        <f t="shared" si="24"/>
        <v>140.73861620342993</v>
      </c>
      <c r="R51" s="414">
        <f t="shared" si="25"/>
        <v>8.211318746303963</v>
      </c>
      <c r="S51" s="376">
        <f t="shared" si="8"/>
        <v>237989</v>
      </c>
      <c r="T51" s="377">
        <f t="shared" si="11"/>
        <v>14163.0468</v>
      </c>
      <c r="U51" s="380">
        <f t="shared" si="9"/>
        <v>5.951E-2</v>
      </c>
    </row>
    <row r="52" spans="1:21" ht="18.75" customHeight="1" x14ac:dyDescent="0.25">
      <c r="A52" s="373" t="s">
        <v>120</v>
      </c>
      <c r="B52" s="186">
        <v>1487</v>
      </c>
      <c r="C52" s="73">
        <v>3249708</v>
      </c>
      <c r="D52" s="74">
        <v>13247.63</v>
      </c>
      <c r="E52" s="64">
        <f t="shared" si="7"/>
        <v>17548.423200000001</v>
      </c>
      <c r="F52" s="64">
        <v>48447.31</v>
      </c>
      <c r="G52" s="231">
        <f t="shared" si="19"/>
        <v>79508.315799999997</v>
      </c>
      <c r="H52" s="374">
        <f t="shared" si="20"/>
        <v>4.0800000000000003E-3</v>
      </c>
      <c r="I52" s="405">
        <f t="shared" si="21"/>
        <v>2185.4122394082046</v>
      </c>
      <c r="J52" s="406">
        <f t="shared" si="22"/>
        <v>53.468941358439807</v>
      </c>
      <c r="K52" s="73">
        <f t="shared" si="27"/>
        <v>3249708</v>
      </c>
      <c r="L52" s="64">
        <f t="shared" si="26"/>
        <v>13512.5826</v>
      </c>
      <c r="M52" s="375">
        <f t="shared" si="23"/>
        <v>4.1599999999999996E-3</v>
      </c>
      <c r="N52" s="80"/>
      <c r="O52" s="387">
        <v>632619</v>
      </c>
      <c r="P52" s="385">
        <v>34266.959999999999</v>
      </c>
      <c r="Q52" s="413">
        <f t="shared" si="24"/>
        <v>425.43308675184937</v>
      </c>
      <c r="R52" s="414">
        <f t="shared" si="25"/>
        <v>23.044357767316743</v>
      </c>
      <c r="S52" s="376">
        <f t="shared" si="8"/>
        <v>632619</v>
      </c>
      <c r="T52" s="377">
        <f t="shared" si="11"/>
        <v>34952.299200000001</v>
      </c>
      <c r="U52" s="380">
        <f t="shared" si="9"/>
        <v>5.525E-2</v>
      </c>
    </row>
    <row r="53" spans="1:21" ht="18.75" customHeight="1" x14ac:dyDescent="0.25">
      <c r="A53" s="373" t="s">
        <v>318</v>
      </c>
      <c r="B53" s="186">
        <v>292</v>
      </c>
      <c r="C53" s="73">
        <v>30149</v>
      </c>
      <c r="D53" s="74">
        <v>123.61</v>
      </c>
      <c r="E53" s="64">
        <f t="shared" si="7"/>
        <v>162.80459999999999</v>
      </c>
      <c r="F53" s="64">
        <v>1108.18</v>
      </c>
      <c r="G53" s="231">
        <f t="shared" si="19"/>
        <v>1397.0668000000001</v>
      </c>
      <c r="H53" s="374">
        <f t="shared" si="20"/>
        <v>4.1000000000000003E-3</v>
      </c>
      <c r="I53" s="405">
        <f t="shared" si="21"/>
        <v>103.25</v>
      </c>
      <c r="J53" s="406">
        <f t="shared" si="22"/>
        <v>4.784475342465754</v>
      </c>
      <c r="K53" s="73">
        <f t="shared" si="27"/>
        <v>30149</v>
      </c>
      <c r="L53" s="64">
        <f t="shared" si="26"/>
        <v>126.0822</v>
      </c>
      <c r="M53" s="375">
        <f t="shared" si="23"/>
        <v>4.1799999999999997E-3</v>
      </c>
      <c r="N53" s="80"/>
      <c r="O53" s="73">
        <v>0</v>
      </c>
      <c r="P53" s="74">
        <v>0</v>
      </c>
      <c r="Q53" s="413">
        <f t="shared" si="24"/>
        <v>0</v>
      </c>
      <c r="R53" s="414">
        <f t="shared" si="25"/>
        <v>0</v>
      </c>
      <c r="S53" s="376">
        <f t="shared" si="8"/>
        <v>0</v>
      </c>
      <c r="T53" s="377">
        <f t="shared" si="11"/>
        <v>0</v>
      </c>
      <c r="U53" s="380" t="e">
        <f t="shared" si="9"/>
        <v>#DIV/0!</v>
      </c>
    </row>
    <row r="54" spans="1:21" s="388" customFormat="1" ht="12" customHeight="1" x14ac:dyDescent="0.2">
      <c r="A54" s="381"/>
      <c r="B54" s="186"/>
      <c r="C54" s="80"/>
      <c r="D54" s="92"/>
      <c r="E54" s="92"/>
      <c r="F54" s="368"/>
      <c r="I54" s="407"/>
      <c r="J54" s="407"/>
      <c r="K54" s="80"/>
      <c r="L54" s="92"/>
      <c r="M54" s="375"/>
      <c r="N54" s="80"/>
      <c r="O54" s="73"/>
      <c r="P54" s="74"/>
      <c r="Q54" s="405"/>
      <c r="R54" s="406"/>
      <c r="S54" s="73"/>
      <c r="T54" s="74"/>
      <c r="U54" s="389"/>
    </row>
    <row r="55" spans="1:21" s="368" customFormat="1" ht="18.75" customHeight="1" x14ac:dyDescent="0.25">
      <c r="A55" s="363" t="s">
        <v>352</v>
      </c>
      <c r="B55" s="286">
        <f t="shared" ref="B55:F55" si="28">SUM(B2:B53)</f>
        <v>83897</v>
      </c>
      <c r="C55" s="287">
        <f t="shared" si="28"/>
        <v>192210359</v>
      </c>
      <c r="D55" s="213">
        <f t="shared" si="28"/>
        <v>783206.32000000018</v>
      </c>
      <c r="E55" s="213">
        <f t="shared" si="28"/>
        <v>1037935.9386</v>
      </c>
      <c r="F55" s="213">
        <f t="shared" si="28"/>
        <v>2163756.1200000006</v>
      </c>
      <c r="G55" s="213">
        <f>SUM(G2:G53)</f>
        <v>4000539.3366000019</v>
      </c>
      <c r="H55" s="364">
        <f>ROUND(D55/C55,5)</f>
        <v>4.0699999999999998E-3</v>
      </c>
      <c r="I55" s="408">
        <f>K55/B55</f>
        <v>2289.6224537230173</v>
      </c>
      <c r="J55" s="409">
        <f>G55/B55</f>
        <v>47.683937883356997</v>
      </c>
      <c r="K55" s="287">
        <f>SUM(K2:K53)</f>
        <v>192092455</v>
      </c>
      <c r="L55" s="213">
        <f>SUM(L2:L53)</f>
        <v>798847.27799999993</v>
      </c>
      <c r="M55" s="365">
        <f>ROUND(L55/K55,5)</f>
        <v>4.1599999999999996E-3</v>
      </c>
      <c r="N55" s="287"/>
      <c r="O55" s="366">
        <f>SUM(O2:O53)</f>
        <v>18097200</v>
      </c>
      <c r="P55" s="367">
        <f>SUM(P2:P53)</f>
        <v>926143.96999999986</v>
      </c>
      <c r="Q55" s="415">
        <f>S55/B55</f>
        <v>215.44522450147204</v>
      </c>
      <c r="R55" s="416">
        <f>T55/B55</f>
        <v>11.259838420920891</v>
      </c>
      <c r="S55" s="366">
        <f>SUM(S2:S53)</f>
        <v>18075208</v>
      </c>
      <c r="T55" s="367">
        <f>SUM(T2:T53)</f>
        <v>944666.66399999999</v>
      </c>
      <c r="U55" s="369">
        <f t="shared" ref="U55" si="29">ROUND(T55/S55,5)</f>
        <v>5.2260000000000001E-2</v>
      </c>
    </row>
    <row r="56" spans="1:21" ht="18.75" customHeight="1" x14ac:dyDescent="0.2">
      <c r="A56" s="395" t="s">
        <v>341</v>
      </c>
      <c r="C56" s="80">
        <f>AVERAGE(C2:C53)</f>
        <v>3696353.0576923075</v>
      </c>
      <c r="D56" s="77">
        <f>AVERAGE(D2:D53)</f>
        <v>15061.660000000003</v>
      </c>
      <c r="G56" s="77">
        <f>AVERAGE(G2:G53)</f>
        <v>76933.448780769264</v>
      </c>
      <c r="H56" s="374">
        <f>ROUND(D56/C56,5)</f>
        <v>4.0699999999999998E-3</v>
      </c>
      <c r="K56" s="80">
        <f>AVERAGE(K2:K53)</f>
        <v>3694085.673076923</v>
      </c>
      <c r="L56" s="77">
        <f>AVERAGE(L2:L53)</f>
        <v>15362.447653846153</v>
      </c>
      <c r="M56" s="375"/>
      <c r="N56" s="80"/>
      <c r="O56" s="80">
        <f>AVERAGE(O2:O53)</f>
        <v>348023.07692307694</v>
      </c>
      <c r="P56" s="77">
        <f>AVERAGE(P2:P53)</f>
        <v>17810.460961538458</v>
      </c>
      <c r="Q56" s="405"/>
      <c r="R56" s="406"/>
      <c r="S56" s="80">
        <f>AVERAGE(S2:S53)</f>
        <v>347600.15384615387</v>
      </c>
      <c r="T56" s="77">
        <f>AVERAGE(T2:T53)</f>
        <v>18166.666615384616</v>
      </c>
      <c r="U56" s="389"/>
    </row>
    <row r="57" spans="1:21" s="384" customFormat="1" ht="18.75" customHeight="1" x14ac:dyDescent="0.2">
      <c r="B57" s="225"/>
      <c r="C57" s="225"/>
      <c r="D57" s="226"/>
      <c r="E57" s="226"/>
      <c r="F57" s="226"/>
      <c r="G57" s="372"/>
      <c r="I57" s="405"/>
      <c r="J57" s="410"/>
      <c r="K57" s="225"/>
      <c r="L57" s="226"/>
      <c r="M57" s="375"/>
      <c r="N57" s="80"/>
      <c r="O57" s="332"/>
      <c r="P57" s="333"/>
      <c r="Q57" s="405"/>
      <c r="R57" s="406"/>
      <c r="S57" s="332"/>
      <c r="T57" s="333"/>
      <c r="U57" s="389"/>
    </row>
    <row r="58" spans="1:21" ht="18.75" customHeight="1" x14ac:dyDescent="0.2">
      <c r="M58" s="375"/>
      <c r="N58" s="80"/>
      <c r="O58" s="225"/>
      <c r="P58" s="226"/>
      <c r="Q58" s="405"/>
      <c r="R58" s="406"/>
      <c r="S58" s="225"/>
      <c r="T58" s="226"/>
      <c r="U58" s="384"/>
    </row>
    <row r="59" spans="1:21" ht="18.75" customHeight="1" x14ac:dyDescent="0.2">
      <c r="A59" s="371" t="s">
        <v>138</v>
      </c>
      <c r="M59" s="375"/>
      <c r="N59" s="80"/>
      <c r="O59" s="225"/>
      <c r="P59" s="226"/>
      <c r="Q59" s="405"/>
      <c r="R59" s="406"/>
      <c r="S59" s="225"/>
      <c r="T59" s="226"/>
      <c r="U59" s="384"/>
    </row>
    <row r="60" spans="1:21" ht="18.75" customHeight="1" x14ac:dyDescent="0.25">
      <c r="A60" s="373" t="s">
        <v>139</v>
      </c>
      <c r="B60" s="73"/>
      <c r="C60" s="73">
        <v>1033325</v>
      </c>
      <c r="D60" s="74">
        <v>5836.98</v>
      </c>
      <c r="E60" s="64">
        <f t="shared" ref="E60:E71" si="30">C60*27/5000</f>
        <v>5579.9549999999999</v>
      </c>
      <c r="F60" s="64">
        <v>28962.21</v>
      </c>
      <c r="G60" s="231">
        <f t="shared" ref="G60:G71" si="31">SUM(D60+E60+F60)</f>
        <v>40379.144999999997</v>
      </c>
      <c r="H60" s="374">
        <f t="shared" ref="H60:H71" si="32">ROUND(D60/C60,5)</f>
        <v>5.6499999999999996E-3</v>
      </c>
      <c r="I60" s="405">
        <v>0</v>
      </c>
      <c r="J60" s="410">
        <v>0</v>
      </c>
      <c r="K60" s="73">
        <f t="shared" ref="K60:K71" si="33">C60</f>
        <v>1033325</v>
      </c>
      <c r="L60" s="64">
        <f t="shared" ref="L60:L71" si="34">D60*1.02</f>
        <v>5953.7195999999994</v>
      </c>
      <c r="M60" s="375">
        <f t="shared" ref="M60:M71" si="35">ROUND(L60/K60,5)</f>
        <v>5.7600000000000004E-3</v>
      </c>
      <c r="N60" s="80"/>
      <c r="O60" s="376">
        <v>194983</v>
      </c>
      <c r="P60" s="385">
        <v>9668.1299999999992</v>
      </c>
      <c r="Q60" s="413"/>
      <c r="R60" s="414"/>
      <c r="S60" s="376">
        <f>O60</f>
        <v>194983</v>
      </c>
      <c r="T60" s="377">
        <f>P60*1.02</f>
        <v>9861.4925999999996</v>
      </c>
      <c r="U60" s="380">
        <f t="shared" ref="U60:U74" si="36">ROUND(T60/S60,5)</f>
        <v>5.058E-2</v>
      </c>
    </row>
    <row r="61" spans="1:21" ht="18.75" customHeight="1" x14ac:dyDescent="0.25">
      <c r="A61" s="373" t="s">
        <v>140</v>
      </c>
      <c r="B61" s="73"/>
      <c r="C61" s="73">
        <v>933317</v>
      </c>
      <c r="D61" s="74">
        <v>5453.29</v>
      </c>
      <c r="E61" s="64">
        <f t="shared" si="30"/>
        <v>5039.9117999999999</v>
      </c>
      <c r="F61" s="64">
        <v>35944.14</v>
      </c>
      <c r="G61" s="231">
        <f t="shared" si="31"/>
        <v>46437.341799999995</v>
      </c>
      <c r="H61" s="374">
        <f t="shared" si="32"/>
        <v>5.8399999999999997E-3</v>
      </c>
      <c r="I61" s="405">
        <v>0</v>
      </c>
      <c r="J61" s="410">
        <v>0</v>
      </c>
      <c r="K61" s="73">
        <f t="shared" si="33"/>
        <v>933317</v>
      </c>
      <c r="L61" s="64">
        <f t="shared" si="34"/>
        <v>5562.3558000000003</v>
      </c>
      <c r="M61" s="375">
        <f t="shared" si="35"/>
        <v>5.96E-3</v>
      </c>
      <c r="N61" s="80"/>
      <c r="O61" s="376">
        <v>236942</v>
      </c>
      <c r="P61" s="385">
        <v>13104.49</v>
      </c>
      <c r="Q61" s="413"/>
      <c r="R61" s="414"/>
      <c r="S61" s="376">
        <f t="shared" ref="S61:S71" si="37">O61</f>
        <v>236942</v>
      </c>
      <c r="T61" s="377">
        <f t="shared" ref="T61:T71" si="38">P61*1.02</f>
        <v>13366.5798</v>
      </c>
      <c r="U61" s="380">
        <f t="shared" si="36"/>
        <v>5.6410000000000002E-2</v>
      </c>
    </row>
    <row r="62" spans="1:21" ht="18.75" customHeight="1" x14ac:dyDescent="0.25">
      <c r="A62" s="373" t="s">
        <v>174</v>
      </c>
      <c r="B62" s="73"/>
      <c r="C62" s="73">
        <v>192921</v>
      </c>
      <c r="D62" s="74">
        <v>655.93</v>
      </c>
      <c r="E62" s="64">
        <f t="shared" si="30"/>
        <v>1041.7734</v>
      </c>
      <c r="F62" s="64">
        <v>4542.58</v>
      </c>
      <c r="G62" s="231">
        <f t="shared" si="31"/>
        <v>6240.2834000000003</v>
      </c>
      <c r="H62" s="374">
        <f t="shared" si="32"/>
        <v>3.3999999999999998E-3</v>
      </c>
      <c r="I62" s="405">
        <v>0</v>
      </c>
      <c r="J62" s="410">
        <v>0</v>
      </c>
      <c r="K62" s="73">
        <f t="shared" si="33"/>
        <v>192921</v>
      </c>
      <c r="L62" s="64">
        <f t="shared" si="34"/>
        <v>669.04859999999996</v>
      </c>
      <c r="M62" s="375">
        <f t="shared" si="35"/>
        <v>3.47E-3</v>
      </c>
      <c r="N62" s="80"/>
      <c r="O62" s="376">
        <v>120678</v>
      </c>
      <c r="P62" s="385">
        <v>6409.21</v>
      </c>
      <c r="Q62" s="413"/>
      <c r="R62" s="414"/>
      <c r="S62" s="376">
        <f t="shared" si="37"/>
        <v>120678</v>
      </c>
      <c r="T62" s="377">
        <f t="shared" si="38"/>
        <v>6537.3941999999997</v>
      </c>
      <c r="U62" s="380">
        <f t="shared" si="36"/>
        <v>5.4170000000000003E-2</v>
      </c>
    </row>
    <row r="63" spans="1:21" ht="18.75" customHeight="1" x14ac:dyDescent="0.25">
      <c r="A63" s="373" t="s">
        <v>350</v>
      </c>
      <c r="B63" s="73"/>
      <c r="C63" s="73">
        <v>1909</v>
      </c>
      <c r="D63" s="74">
        <v>21.48</v>
      </c>
      <c r="E63" s="64">
        <f t="shared" ref="E63" si="39">C63*27/5000</f>
        <v>10.3086</v>
      </c>
      <c r="F63" s="64">
        <v>673</v>
      </c>
      <c r="G63" s="231">
        <f t="shared" si="31"/>
        <v>704.78859999999997</v>
      </c>
      <c r="H63" s="374">
        <f t="shared" si="32"/>
        <v>1.125E-2</v>
      </c>
      <c r="I63" s="405">
        <v>0</v>
      </c>
      <c r="J63" s="410">
        <v>0</v>
      </c>
      <c r="K63" s="73">
        <f t="shared" si="33"/>
        <v>1909</v>
      </c>
      <c r="L63" s="64">
        <f t="shared" si="34"/>
        <v>21.909600000000001</v>
      </c>
      <c r="M63" s="375">
        <f t="shared" si="35"/>
        <v>1.1480000000000001E-2</v>
      </c>
      <c r="N63" s="80"/>
      <c r="O63" s="376">
        <v>5211</v>
      </c>
      <c r="P63" s="385">
        <v>377.8</v>
      </c>
      <c r="Q63" s="413"/>
      <c r="R63" s="414"/>
      <c r="S63" s="376">
        <f t="shared" ref="S63" si="40">O63</f>
        <v>5211</v>
      </c>
      <c r="T63" s="377">
        <f t="shared" si="38"/>
        <v>385.35599999999999</v>
      </c>
      <c r="U63" s="380">
        <f t="shared" ref="U63" si="41">ROUND(T63/S63,5)</f>
        <v>7.3950000000000002E-2</v>
      </c>
    </row>
    <row r="64" spans="1:21" ht="18.75" customHeight="1" x14ac:dyDescent="0.25">
      <c r="A64" s="373" t="s">
        <v>144</v>
      </c>
      <c r="B64" s="73"/>
      <c r="C64" s="73">
        <v>240021</v>
      </c>
      <c r="D64" s="74">
        <v>1017.69</v>
      </c>
      <c r="E64" s="64">
        <f t="shared" si="30"/>
        <v>1296.1134</v>
      </c>
      <c r="F64" s="64">
        <v>6593.76</v>
      </c>
      <c r="G64" s="231">
        <f t="shared" si="31"/>
        <v>8907.5633999999991</v>
      </c>
      <c r="H64" s="374">
        <f t="shared" si="32"/>
        <v>4.2399999999999998E-3</v>
      </c>
      <c r="I64" s="405">
        <v>0</v>
      </c>
      <c r="J64" s="410">
        <v>0</v>
      </c>
      <c r="K64" s="73">
        <f t="shared" si="33"/>
        <v>240021</v>
      </c>
      <c r="L64" s="64">
        <f t="shared" si="34"/>
        <v>1038.0438000000001</v>
      </c>
      <c r="M64" s="375">
        <f t="shared" si="35"/>
        <v>4.3200000000000001E-3</v>
      </c>
      <c r="N64" s="80"/>
      <c r="O64" s="387">
        <v>57852</v>
      </c>
      <c r="P64" s="385">
        <v>3528.97</v>
      </c>
      <c r="Q64" s="413"/>
      <c r="R64" s="414"/>
      <c r="S64" s="376">
        <f t="shared" si="37"/>
        <v>57852</v>
      </c>
      <c r="T64" s="377">
        <f t="shared" si="38"/>
        <v>3599.5493999999999</v>
      </c>
      <c r="U64" s="380">
        <f t="shared" si="36"/>
        <v>6.2219999999999998E-2</v>
      </c>
    </row>
    <row r="65" spans="1:23" ht="18.75" customHeight="1" x14ac:dyDescent="0.25">
      <c r="A65" s="373" t="s">
        <v>146</v>
      </c>
      <c r="B65" s="73"/>
      <c r="C65" s="73">
        <v>314856</v>
      </c>
      <c r="D65" s="74">
        <v>1074.26</v>
      </c>
      <c r="E65" s="64">
        <f t="shared" si="30"/>
        <v>1700.2224000000001</v>
      </c>
      <c r="F65" s="64">
        <v>12233.56</v>
      </c>
      <c r="G65" s="231">
        <f t="shared" si="31"/>
        <v>15008.042399999998</v>
      </c>
      <c r="H65" s="374">
        <f t="shared" si="32"/>
        <v>3.4099999999999998E-3</v>
      </c>
      <c r="I65" s="405">
        <v>0</v>
      </c>
      <c r="J65" s="410">
        <v>0</v>
      </c>
      <c r="K65" s="73">
        <f t="shared" si="33"/>
        <v>314856</v>
      </c>
      <c r="L65" s="64">
        <f t="shared" si="34"/>
        <v>1095.7452000000001</v>
      </c>
      <c r="M65" s="375">
        <f t="shared" si="35"/>
        <v>3.48E-3</v>
      </c>
      <c r="N65" s="80"/>
      <c r="O65" s="376">
        <v>138566</v>
      </c>
      <c r="P65" s="385">
        <v>7359.9</v>
      </c>
      <c r="Q65" s="413"/>
      <c r="R65" s="414"/>
      <c r="S65" s="376">
        <f t="shared" si="37"/>
        <v>138566</v>
      </c>
      <c r="T65" s="377">
        <f t="shared" si="38"/>
        <v>7507.098</v>
      </c>
      <c r="U65" s="380">
        <f t="shared" si="36"/>
        <v>5.4179999999999999E-2</v>
      </c>
      <c r="V65" s="384"/>
      <c r="W65" s="384"/>
    </row>
    <row r="66" spans="1:23" ht="18.75" customHeight="1" x14ac:dyDescent="0.25">
      <c r="A66" s="373" t="s">
        <v>249</v>
      </c>
      <c r="B66" s="73"/>
      <c r="C66" s="73">
        <v>21722</v>
      </c>
      <c r="D66" s="74">
        <v>256.32</v>
      </c>
      <c r="E66" s="64">
        <f t="shared" si="30"/>
        <v>117.2988</v>
      </c>
      <c r="F66" s="64">
        <v>0</v>
      </c>
      <c r="G66" s="231">
        <f t="shared" si="31"/>
        <v>373.61879999999996</v>
      </c>
      <c r="H66" s="374">
        <f t="shared" si="32"/>
        <v>1.18E-2</v>
      </c>
      <c r="I66" s="405">
        <v>0</v>
      </c>
      <c r="J66" s="410">
        <v>0</v>
      </c>
      <c r="K66" s="73">
        <f t="shared" si="33"/>
        <v>21722</v>
      </c>
      <c r="L66" s="64">
        <f t="shared" si="34"/>
        <v>261.44639999999998</v>
      </c>
      <c r="M66" s="375">
        <f t="shared" si="35"/>
        <v>1.204E-2</v>
      </c>
      <c r="N66" s="80"/>
      <c r="O66" s="376">
        <v>9397</v>
      </c>
      <c r="P66" s="385">
        <v>887.17</v>
      </c>
      <c r="Q66" s="413"/>
      <c r="R66" s="414"/>
      <c r="S66" s="376">
        <f t="shared" si="37"/>
        <v>9397</v>
      </c>
      <c r="T66" s="377">
        <f t="shared" si="38"/>
        <v>904.91340000000002</v>
      </c>
      <c r="U66" s="380">
        <f t="shared" si="36"/>
        <v>9.6299999999999997E-2</v>
      </c>
      <c r="V66" s="384"/>
      <c r="W66" s="384"/>
    </row>
    <row r="67" spans="1:23" s="384" customFormat="1" ht="18.75" customHeight="1" x14ac:dyDescent="0.25">
      <c r="A67" s="373" t="s">
        <v>320</v>
      </c>
      <c r="B67" s="73"/>
      <c r="C67" s="75">
        <v>1879392</v>
      </c>
      <c r="D67" s="74">
        <v>22117.89</v>
      </c>
      <c r="E67" s="64">
        <f t="shared" si="30"/>
        <v>10148.7168</v>
      </c>
      <c r="F67" s="64">
        <v>15691.84</v>
      </c>
      <c r="G67" s="231">
        <f t="shared" si="31"/>
        <v>47958.446800000005</v>
      </c>
      <c r="H67" s="374">
        <f t="shared" si="32"/>
        <v>1.1769999999999999E-2</v>
      </c>
      <c r="I67" s="405">
        <v>0</v>
      </c>
      <c r="J67" s="410">
        <v>0</v>
      </c>
      <c r="K67" s="73">
        <f t="shared" si="33"/>
        <v>1879392</v>
      </c>
      <c r="L67" s="64">
        <f t="shared" si="34"/>
        <v>22560.247800000001</v>
      </c>
      <c r="M67" s="375">
        <f t="shared" si="35"/>
        <v>1.2E-2</v>
      </c>
      <c r="N67" s="80"/>
      <c r="O67" s="376">
        <v>66220</v>
      </c>
      <c r="P67" s="385">
        <v>5955.29</v>
      </c>
      <c r="Q67" s="414"/>
      <c r="R67" s="413"/>
      <c r="S67" s="376">
        <f t="shared" si="37"/>
        <v>66220</v>
      </c>
      <c r="T67" s="377">
        <f t="shared" si="38"/>
        <v>6074.3958000000002</v>
      </c>
      <c r="U67" s="389">
        <f t="shared" si="36"/>
        <v>9.1730000000000006E-2</v>
      </c>
      <c r="V67" s="381"/>
      <c r="W67" s="381"/>
    </row>
    <row r="68" spans="1:23" ht="18.75" customHeight="1" x14ac:dyDescent="0.25">
      <c r="A68" s="373" t="s">
        <v>321</v>
      </c>
      <c r="B68" s="73"/>
      <c r="C68" s="75">
        <v>2516692</v>
      </c>
      <c r="D68" s="74">
        <v>11335.69</v>
      </c>
      <c r="E68" s="64">
        <f t="shared" si="30"/>
        <v>13590.1368</v>
      </c>
      <c r="F68" s="64">
        <v>46995.75</v>
      </c>
      <c r="G68" s="231">
        <f t="shared" si="31"/>
        <v>71921.57680000001</v>
      </c>
      <c r="H68" s="374">
        <f t="shared" si="32"/>
        <v>4.4999999999999997E-3</v>
      </c>
      <c r="I68" s="405">
        <v>0</v>
      </c>
      <c r="J68" s="410">
        <v>0</v>
      </c>
      <c r="K68" s="73">
        <f t="shared" si="33"/>
        <v>2516692</v>
      </c>
      <c r="L68" s="64">
        <f t="shared" si="34"/>
        <v>11562.4038</v>
      </c>
      <c r="M68" s="375">
        <f t="shared" si="35"/>
        <v>4.5900000000000003E-3</v>
      </c>
      <c r="N68" s="80"/>
      <c r="O68" s="387">
        <v>291408</v>
      </c>
      <c r="P68" s="385">
        <v>14118.5</v>
      </c>
      <c r="Q68" s="413"/>
      <c r="R68" s="414"/>
      <c r="S68" s="376">
        <f t="shared" si="37"/>
        <v>291408</v>
      </c>
      <c r="T68" s="377">
        <f t="shared" si="38"/>
        <v>14400.87</v>
      </c>
      <c r="U68" s="380">
        <f t="shared" si="36"/>
        <v>4.9419999999999999E-2</v>
      </c>
    </row>
    <row r="69" spans="1:23" ht="18.75" customHeight="1" x14ac:dyDescent="0.25">
      <c r="A69" s="373" t="s">
        <v>351</v>
      </c>
      <c r="B69" s="73"/>
      <c r="C69" s="75">
        <v>26543</v>
      </c>
      <c r="D69" s="74">
        <v>162.71</v>
      </c>
      <c r="E69" s="64">
        <f t="shared" ref="E69" si="42">C69*27/5000</f>
        <v>143.3322</v>
      </c>
      <c r="F69" s="64">
        <v>328</v>
      </c>
      <c r="G69" s="231">
        <f t="shared" si="31"/>
        <v>634.04219999999998</v>
      </c>
      <c r="H69" s="374">
        <f t="shared" si="32"/>
        <v>6.13E-3</v>
      </c>
      <c r="I69" s="405">
        <v>0</v>
      </c>
      <c r="J69" s="410">
        <v>0</v>
      </c>
      <c r="K69" s="73">
        <f t="shared" si="33"/>
        <v>26543</v>
      </c>
      <c r="L69" s="64">
        <f t="shared" si="34"/>
        <v>165.96420000000001</v>
      </c>
      <c r="M69" s="375">
        <f t="shared" si="35"/>
        <v>6.2500000000000003E-3</v>
      </c>
      <c r="N69" s="80"/>
      <c r="O69" s="387">
        <v>0</v>
      </c>
      <c r="P69" s="385">
        <v>0</v>
      </c>
      <c r="Q69" s="413"/>
      <c r="R69" s="414"/>
      <c r="S69" s="376">
        <f t="shared" ref="S69" si="43">O69</f>
        <v>0</v>
      </c>
      <c r="T69" s="377">
        <f t="shared" si="38"/>
        <v>0</v>
      </c>
      <c r="U69" s="380" t="e">
        <f t="shared" ref="U69" si="44">ROUND(T69/S69,5)</f>
        <v>#DIV/0!</v>
      </c>
    </row>
    <row r="70" spans="1:23" ht="18.75" customHeight="1" x14ac:dyDescent="0.25">
      <c r="A70" s="373" t="s">
        <v>275</v>
      </c>
      <c r="B70" s="73"/>
      <c r="C70" s="73">
        <v>1480099</v>
      </c>
      <c r="D70" s="74">
        <v>6250.19</v>
      </c>
      <c r="E70" s="64">
        <f t="shared" si="30"/>
        <v>7992.5346</v>
      </c>
      <c r="F70" s="64">
        <v>53280.83</v>
      </c>
      <c r="G70" s="231">
        <f t="shared" si="31"/>
        <v>67523.554600000003</v>
      </c>
      <c r="H70" s="374">
        <f t="shared" si="32"/>
        <v>4.2199999999999998E-3</v>
      </c>
      <c r="I70" s="405">
        <v>0</v>
      </c>
      <c r="J70" s="410">
        <v>0</v>
      </c>
      <c r="K70" s="73">
        <f t="shared" si="33"/>
        <v>1480099</v>
      </c>
      <c r="L70" s="64">
        <f t="shared" si="34"/>
        <v>6375.1938</v>
      </c>
      <c r="M70" s="375">
        <f t="shared" si="35"/>
        <v>4.3099999999999996E-3</v>
      </c>
      <c r="N70" s="80"/>
      <c r="O70" s="387">
        <v>191650</v>
      </c>
      <c r="P70" s="385">
        <v>10279.39</v>
      </c>
      <c r="Q70" s="413"/>
      <c r="R70" s="414"/>
      <c r="S70" s="376">
        <f t="shared" si="37"/>
        <v>191650</v>
      </c>
      <c r="T70" s="377">
        <f t="shared" si="38"/>
        <v>10484.977799999999</v>
      </c>
      <c r="U70" s="380">
        <f t="shared" si="36"/>
        <v>5.4710000000000002E-2</v>
      </c>
    </row>
    <row r="71" spans="1:23" ht="18.75" customHeight="1" x14ac:dyDescent="0.25">
      <c r="A71" s="373" t="s">
        <v>152</v>
      </c>
      <c r="B71" s="73"/>
      <c r="C71" s="73">
        <v>719342</v>
      </c>
      <c r="D71" s="74">
        <v>4166.34</v>
      </c>
      <c r="E71" s="64">
        <f t="shared" si="30"/>
        <v>3884.4468000000002</v>
      </c>
      <c r="F71" s="64">
        <v>25746.33</v>
      </c>
      <c r="G71" s="231">
        <f t="shared" si="31"/>
        <v>33797.116800000003</v>
      </c>
      <c r="H71" s="374">
        <f t="shared" si="32"/>
        <v>5.79E-3</v>
      </c>
      <c r="I71" s="405">
        <v>0</v>
      </c>
      <c r="J71" s="410">
        <v>0</v>
      </c>
      <c r="K71" s="73">
        <f t="shared" si="33"/>
        <v>719342</v>
      </c>
      <c r="L71" s="64">
        <f t="shared" si="34"/>
        <v>4249.6668</v>
      </c>
      <c r="M71" s="375">
        <f t="shared" si="35"/>
        <v>5.9100000000000003E-3</v>
      </c>
      <c r="N71" s="80"/>
      <c r="O71" s="376">
        <v>132413</v>
      </c>
      <c r="P71" s="385">
        <v>6107.43</v>
      </c>
      <c r="Q71" s="413"/>
      <c r="R71" s="414"/>
      <c r="S71" s="376">
        <f t="shared" si="37"/>
        <v>132413</v>
      </c>
      <c r="T71" s="377">
        <f t="shared" si="38"/>
        <v>6229.5786000000007</v>
      </c>
      <c r="U71" s="380">
        <f t="shared" si="36"/>
        <v>4.7050000000000002E-2</v>
      </c>
      <c r="V71" s="388"/>
      <c r="W71" s="388"/>
    </row>
    <row r="72" spans="1:23" ht="11.45" customHeight="1" x14ac:dyDescent="0.25">
      <c r="D72" s="92"/>
      <c r="E72" s="92"/>
      <c r="F72" s="368"/>
      <c r="G72" s="230"/>
      <c r="H72" s="374"/>
      <c r="L72" s="92"/>
      <c r="M72" s="375"/>
      <c r="O72" s="376"/>
      <c r="P72" s="385"/>
      <c r="Q72" s="413"/>
      <c r="R72" s="414"/>
      <c r="S72" s="376"/>
      <c r="T72" s="377"/>
      <c r="U72" s="380"/>
    </row>
    <row r="73" spans="1:23" s="388" customFormat="1" ht="18.75" customHeight="1" x14ac:dyDescent="0.25">
      <c r="A73" s="363" t="s">
        <v>353</v>
      </c>
      <c r="B73" s="173"/>
      <c r="C73" s="173">
        <f>SUM(C60:C71)</f>
        <v>9360139</v>
      </c>
      <c r="D73" s="103">
        <f>SUM(D59:D72)</f>
        <v>58348.770000000004</v>
      </c>
      <c r="E73" s="103">
        <f>SUM(E59:E72)</f>
        <v>50544.750599999999</v>
      </c>
      <c r="F73" s="213">
        <f>SUM(F59:F72)</f>
        <v>230992</v>
      </c>
      <c r="G73" s="103">
        <f>SUM(G59:G72)</f>
        <v>339885.52059999999</v>
      </c>
      <c r="H73" s="364">
        <f>ROUND(D73/C73,5)</f>
        <v>6.2300000000000003E-3</v>
      </c>
      <c r="I73" s="408"/>
      <c r="J73" s="407"/>
      <c r="K73" s="173">
        <f>SUM(K59:K72)</f>
        <v>9360139</v>
      </c>
      <c r="L73" s="103">
        <f>SUM(L59:L72)</f>
        <v>59515.7454</v>
      </c>
      <c r="M73" s="365">
        <f>ROUND(L73/K73,5)</f>
        <v>6.3600000000000002E-3</v>
      </c>
      <c r="N73" s="173"/>
      <c r="O73" s="287">
        <f>SUM(O60:O72)</f>
        <v>1445320</v>
      </c>
      <c r="P73" s="213">
        <f>SUM(P60:P72)</f>
        <v>77796.28</v>
      </c>
      <c r="Q73" s="408"/>
      <c r="R73" s="409"/>
      <c r="S73" s="287">
        <f>SUM(S60:S72)</f>
        <v>1445320</v>
      </c>
      <c r="T73" s="213">
        <f>SUM(T60:T72)</f>
        <v>79352.205599999987</v>
      </c>
      <c r="U73" s="369">
        <f t="shared" si="36"/>
        <v>5.4899999999999997E-2</v>
      </c>
    </row>
    <row r="74" spans="1:23" ht="18.75" customHeight="1" x14ac:dyDescent="0.2">
      <c r="A74" s="395" t="s">
        <v>340</v>
      </c>
      <c r="C74" s="80">
        <f>AVERAGE(C60:C71)</f>
        <v>780011.58333333337</v>
      </c>
      <c r="D74" s="228">
        <f>AVERAGE(D60:D71)</f>
        <v>4862.3975</v>
      </c>
      <c r="G74" s="228">
        <f>AVERAGE(G60:G71)</f>
        <v>28323.793383333334</v>
      </c>
      <c r="K74" s="80">
        <f>AVERAGE(K60:K71)</f>
        <v>780011.58333333337</v>
      </c>
      <c r="L74" s="228">
        <f>AVERAGE(L60:L71)</f>
        <v>4959.64545</v>
      </c>
      <c r="M74" s="375"/>
      <c r="O74" s="80">
        <f>AVERAGE(O60:O71)</f>
        <v>120443.33333333333</v>
      </c>
      <c r="P74" s="228">
        <f>AVERAGE(P60:P71)</f>
        <v>6483.0233333333335</v>
      </c>
      <c r="Q74" s="417"/>
      <c r="R74" s="417"/>
      <c r="S74" s="80">
        <f>AVERAGE(S60:S71)</f>
        <v>120443.33333333333</v>
      </c>
      <c r="T74" s="228">
        <f>AVERAGE(T60:T71)</f>
        <v>6612.6837999999989</v>
      </c>
      <c r="U74" s="389">
        <f t="shared" si="36"/>
        <v>5.4899999999999997E-2</v>
      </c>
    </row>
    <row r="75" spans="1:23" ht="18.75" customHeight="1" x14ac:dyDescent="0.2">
      <c r="D75" s="228"/>
      <c r="M75" s="375"/>
      <c r="O75" s="332"/>
      <c r="P75" s="231"/>
      <c r="Q75" s="417"/>
      <c r="R75" s="417"/>
      <c r="S75" s="332"/>
      <c r="T75" s="231"/>
      <c r="U75" s="389"/>
    </row>
    <row r="76" spans="1:23" s="396" customFormat="1" ht="18.75" customHeight="1" x14ac:dyDescent="0.25">
      <c r="A76" s="396" t="s">
        <v>155</v>
      </c>
      <c r="B76" s="394">
        <f>SUM(B55+B73)</f>
        <v>83897</v>
      </c>
      <c r="C76" s="394">
        <f>SUM(C55+C73)</f>
        <v>201570498</v>
      </c>
      <c r="D76" s="397">
        <f>SUM(D55+D73)</f>
        <v>841555.0900000002</v>
      </c>
      <c r="E76" s="397">
        <f>SUM(E55,E73)</f>
        <v>1088480.6891999999</v>
      </c>
      <c r="F76" s="399">
        <f>SUM(F55,F73)</f>
        <v>2394748.1200000006</v>
      </c>
      <c r="G76" s="397">
        <f>SUM(G55,G73)</f>
        <v>4340424.8572000023</v>
      </c>
      <c r="H76" s="398">
        <f>ROUND(D76/C76,5)</f>
        <v>4.1700000000000001E-3</v>
      </c>
      <c r="I76" s="411">
        <f>SUM(I55,I73)</f>
        <v>2289.6224537230173</v>
      </c>
      <c r="J76" s="412">
        <f>SUM(J55,J73)</f>
        <v>47.683937883356997</v>
      </c>
      <c r="K76" s="394">
        <f>SUM(K55+K73)</f>
        <v>201452594</v>
      </c>
      <c r="L76" s="397">
        <f t="shared" ref="L76" si="45">SUM(L55,L73)</f>
        <v>858363.02339999995</v>
      </c>
      <c r="M76" s="400">
        <f>ROUND(L76/K76,5)</f>
        <v>4.2599999999999999E-3</v>
      </c>
      <c r="N76" s="394"/>
      <c r="O76" s="394">
        <f>SUM(O55+O73)</f>
        <v>19542520</v>
      </c>
      <c r="P76" s="397">
        <f>SUM(P55,P73)</f>
        <v>1003940.2499999999</v>
      </c>
      <c r="Q76" s="411"/>
      <c r="R76" s="418"/>
      <c r="S76" s="394">
        <f>SUM(S55+S73)</f>
        <v>19520528</v>
      </c>
      <c r="T76" s="397">
        <f>SUM(T55,T73)</f>
        <v>1024018.8696</v>
      </c>
      <c r="U76" s="369">
        <f t="shared" ref="U76" si="46">ROUND(T76/S76,5)</f>
        <v>5.246E-2</v>
      </c>
    </row>
    <row r="77" spans="1:23" ht="18.75" customHeight="1" x14ac:dyDescent="0.2">
      <c r="A77" s="384" t="s">
        <v>312</v>
      </c>
      <c r="N77" s="371"/>
      <c r="O77" s="297"/>
      <c r="P77" s="231"/>
      <c r="Q77" s="419"/>
      <c r="R77" s="420"/>
      <c r="S77" s="297"/>
      <c r="T77" s="231"/>
      <c r="U77" s="384"/>
    </row>
  </sheetData>
  <autoFilter ref="A1:M56"/>
  <pageMargins left="0.2" right="0.2" top="0.5" bottom="0.5" header="0.3" footer="0.3"/>
  <pageSetup scale="31" fitToHeight="0" orientation="portrait" r:id="rId1"/>
  <headerFooter alignWithMargins="0"/>
  <rowBreaks count="1" manualBreakCount="1">
    <brk id="39" max="2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4"/>
  <sheetViews>
    <sheetView workbookViewId="0"/>
  </sheetViews>
  <sheetFormatPr defaultColWidth="9.140625" defaultRowHeight="12.75" x14ac:dyDescent="0.2"/>
  <cols>
    <col min="1" max="1" width="21.140625" style="59" bestFit="1" customWidth="1"/>
    <col min="2" max="2" width="11.28515625" style="84" bestFit="1" customWidth="1"/>
    <col min="3" max="3" width="13.7109375" style="84" bestFit="1" customWidth="1"/>
    <col min="4" max="4" width="13.42578125" style="85" customWidth="1"/>
    <col min="5" max="5" width="11.7109375" style="85" customWidth="1"/>
    <col min="6" max="6" width="15.42578125" style="86" customWidth="1"/>
    <col min="7" max="7" width="13.42578125" style="59" customWidth="1"/>
    <col min="8" max="8" width="13.85546875" style="87" customWidth="1"/>
    <col min="9" max="9" width="11.85546875" style="59" customWidth="1"/>
    <col min="10" max="16384" width="9.140625" style="59"/>
  </cols>
  <sheetData>
    <row r="1" spans="1:9" ht="13.5" customHeight="1" x14ac:dyDescent="0.2">
      <c r="A1" s="50" t="s">
        <v>0</v>
      </c>
      <c r="B1" s="51" t="s">
        <v>66</v>
      </c>
      <c r="C1" s="52" t="s">
        <v>67</v>
      </c>
      <c r="D1" s="53" t="s">
        <v>68</v>
      </c>
      <c r="E1" s="54" t="s">
        <v>60</v>
      </c>
      <c r="F1" s="55" t="s">
        <v>69</v>
      </c>
      <c r="G1" s="56" t="s">
        <v>61</v>
      </c>
      <c r="H1" s="57" t="s">
        <v>62</v>
      </c>
      <c r="I1" s="58" t="s">
        <v>63</v>
      </c>
    </row>
    <row r="2" spans="1:9" ht="13.5" customHeight="1" x14ac:dyDescent="0.2">
      <c r="A2" s="60" t="s">
        <v>71</v>
      </c>
      <c r="B2" s="61">
        <v>400</v>
      </c>
      <c r="C2" s="62">
        <v>836847</v>
      </c>
      <c r="D2" s="63">
        <v>6507.01</v>
      </c>
      <c r="E2" s="64">
        <f>C2*19.48/5000</f>
        <v>3260.355912</v>
      </c>
      <c r="F2" s="65">
        <v>6819.02</v>
      </c>
      <c r="G2" s="66">
        <f>SUM(D2:F2)</f>
        <v>16586.385912000002</v>
      </c>
      <c r="H2" s="67">
        <f>C2/B2</f>
        <v>2092.1174999999998</v>
      </c>
      <c r="I2" s="68">
        <f>G2/B2</f>
        <v>41.465964780000007</v>
      </c>
    </row>
    <row r="3" spans="1:9" ht="13.5" customHeight="1" x14ac:dyDescent="0.2">
      <c r="A3" s="60" t="s">
        <v>1</v>
      </c>
      <c r="B3" s="61">
        <v>5114</v>
      </c>
      <c r="C3" s="62">
        <v>10334119</v>
      </c>
      <c r="D3" s="63">
        <v>81270.67</v>
      </c>
      <c r="E3" s="64">
        <f t="shared" ref="E3:E66" si="0">C3*19.48/5000</f>
        <v>40261.727623999999</v>
      </c>
      <c r="F3" s="65">
        <v>71457.149999999994</v>
      </c>
      <c r="G3" s="66">
        <f>SUM(D3:F3)</f>
        <v>192989.547624</v>
      </c>
      <c r="H3" s="67">
        <f>C3/B3</f>
        <v>2020.7506843957763</v>
      </c>
      <c r="I3" s="68">
        <f t="shared" ref="I3:I66" si="1">G3/B3</f>
        <v>37.737494646851779</v>
      </c>
    </row>
    <row r="4" spans="1:9" ht="13.5" customHeight="1" x14ac:dyDescent="0.2">
      <c r="A4" s="60" t="s">
        <v>2</v>
      </c>
      <c r="B4" s="61">
        <v>3560</v>
      </c>
      <c r="C4" s="62">
        <v>5864949</v>
      </c>
      <c r="D4" s="63">
        <v>44666.28</v>
      </c>
      <c r="E4" s="64">
        <f t="shared" si="0"/>
        <v>22849.841303999998</v>
      </c>
      <c r="F4" s="65">
        <v>47165.38</v>
      </c>
      <c r="G4" s="66">
        <f t="shared" ref="G4:G67" si="2">SUM(D4:F4)</f>
        <v>114681.501304</v>
      </c>
      <c r="H4" s="67">
        <f t="shared" ref="H4:H67" si="3">C4/B4</f>
        <v>1647.4575842696629</v>
      </c>
      <c r="I4" s="68">
        <f t="shared" si="1"/>
        <v>32.213904860674155</v>
      </c>
    </row>
    <row r="5" spans="1:9" ht="13.5" customHeight="1" x14ac:dyDescent="0.2">
      <c r="A5" s="60" t="s">
        <v>3</v>
      </c>
      <c r="B5" s="61">
        <v>1198</v>
      </c>
      <c r="C5" s="62">
        <v>2358489</v>
      </c>
      <c r="D5" s="63">
        <v>21660.5</v>
      </c>
      <c r="E5" s="64">
        <f t="shared" si="0"/>
        <v>9188.6731440000003</v>
      </c>
      <c r="F5" s="65">
        <v>19678.89</v>
      </c>
      <c r="G5" s="66">
        <f t="shared" si="2"/>
        <v>50528.063144</v>
      </c>
      <c r="H5" s="67">
        <f t="shared" si="3"/>
        <v>1968.6886477462438</v>
      </c>
      <c r="I5" s="68">
        <f t="shared" si="1"/>
        <v>42.177014310517528</v>
      </c>
    </row>
    <row r="6" spans="1:9" ht="13.5" customHeight="1" x14ac:dyDescent="0.2">
      <c r="A6" s="60" t="s">
        <v>72</v>
      </c>
      <c r="B6" s="61">
        <v>1775</v>
      </c>
      <c r="C6" s="62">
        <v>5019890</v>
      </c>
      <c r="D6" s="63">
        <v>37470.78</v>
      </c>
      <c r="E6" s="64">
        <f t="shared" si="0"/>
        <v>19557.491440000002</v>
      </c>
      <c r="F6" s="65">
        <v>23975.53</v>
      </c>
      <c r="G6" s="66">
        <f t="shared" si="2"/>
        <v>81003.801439999996</v>
      </c>
      <c r="H6" s="67">
        <f t="shared" si="3"/>
        <v>2828.1070422535213</v>
      </c>
      <c r="I6" s="68">
        <f t="shared" si="1"/>
        <v>45.635944473239434</v>
      </c>
    </row>
    <row r="7" spans="1:9" ht="13.5" customHeight="1" x14ac:dyDescent="0.2">
      <c r="A7" s="60" t="s">
        <v>4</v>
      </c>
      <c r="B7" s="61">
        <v>1406</v>
      </c>
      <c r="C7" s="62">
        <v>2697318</v>
      </c>
      <c r="D7" s="63">
        <v>25156.5</v>
      </c>
      <c r="E7" s="64">
        <f t="shared" si="0"/>
        <v>10508.750927999999</v>
      </c>
      <c r="F7" s="65">
        <v>21810.240000000002</v>
      </c>
      <c r="G7" s="66">
        <f t="shared" si="2"/>
        <v>57475.490927999999</v>
      </c>
      <c r="H7" s="67">
        <f t="shared" si="3"/>
        <v>1918.4338549075392</v>
      </c>
      <c r="I7" s="68">
        <f t="shared" si="1"/>
        <v>40.878727544807965</v>
      </c>
    </row>
    <row r="8" spans="1:9" ht="13.5" customHeight="1" x14ac:dyDescent="0.2">
      <c r="A8" s="60" t="s">
        <v>5</v>
      </c>
      <c r="B8" s="61">
        <v>2702</v>
      </c>
      <c r="C8" s="62">
        <v>6167175</v>
      </c>
      <c r="D8" s="63">
        <v>39996.57</v>
      </c>
      <c r="E8" s="64">
        <f t="shared" si="0"/>
        <v>24027.3138</v>
      </c>
      <c r="F8" s="65">
        <v>46783.9</v>
      </c>
      <c r="G8" s="66">
        <f t="shared" si="2"/>
        <v>110807.7838</v>
      </c>
      <c r="H8" s="67">
        <f t="shared" si="3"/>
        <v>2282.4481865284974</v>
      </c>
      <c r="I8" s="68">
        <f t="shared" si="1"/>
        <v>41.009542487046637</v>
      </c>
    </row>
    <row r="9" spans="1:9" ht="13.5" customHeight="1" x14ac:dyDescent="0.2">
      <c r="A9" s="60" t="s">
        <v>6</v>
      </c>
      <c r="B9" s="61">
        <v>451</v>
      </c>
      <c r="C9" s="62">
        <v>429454</v>
      </c>
      <c r="D9" s="63">
        <v>3882.9</v>
      </c>
      <c r="E9" s="64">
        <f t="shared" si="0"/>
        <v>1673.1527839999999</v>
      </c>
      <c r="F9" s="65">
        <v>8364.01</v>
      </c>
      <c r="G9" s="66">
        <f t="shared" si="2"/>
        <v>13920.062784</v>
      </c>
      <c r="H9" s="67">
        <f t="shared" si="3"/>
        <v>952.22616407982264</v>
      </c>
      <c r="I9" s="68">
        <f t="shared" si="1"/>
        <v>30.86488422172949</v>
      </c>
    </row>
    <row r="10" spans="1:9" ht="13.5" customHeight="1" x14ac:dyDescent="0.2">
      <c r="A10" s="60" t="s">
        <v>7</v>
      </c>
      <c r="B10" s="61">
        <v>1074</v>
      </c>
      <c r="C10" s="62">
        <v>229408</v>
      </c>
      <c r="D10" s="63">
        <v>16041.63</v>
      </c>
      <c r="E10" s="64">
        <f t="shared" si="0"/>
        <v>893.77356799999995</v>
      </c>
      <c r="F10" s="65">
        <v>19863.48</v>
      </c>
      <c r="G10" s="66">
        <f t="shared" si="2"/>
        <v>36798.883567999997</v>
      </c>
      <c r="H10" s="67">
        <f t="shared" si="3"/>
        <v>213.60148975791435</v>
      </c>
      <c r="I10" s="68">
        <f t="shared" si="1"/>
        <v>34.26339252141527</v>
      </c>
    </row>
    <row r="11" spans="1:9" ht="13.5" customHeight="1" x14ac:dyDescent="0.2">
      <c r="A11" s="60" t="s">
        <v>8</v>
      </c>
      <c r="B11" s="61">
        <v>942</v>
      </c>
      <c r="C11" s="62">
        <v>2217019</v>
      </c>
      <c r="D11" s="63">
        <v>14124.72</v>
      </c>
      <c r="E11" s="64">
        <f t="shared" si="0"/>
        <v>8637.5060240000003</v>
      </c>
      <c r="F11" s="65">
        <v>23996.18</v>
      </c>
      <c r="G11" s="66">
        <f t="shared" si="2"/>
        <v>46758.406023999996</v>
      </c>
      <c r="H11" s="67">
        <f t="shared" si="3"/>
        <v>2353.5233545647557</v>
      </c>
      <c r="I11" s="68">
        <f t="shared" si="1"/>
        <v>49.637373698513798</v>
      </c>
    </row>
    <row r="12" spans="1:9" ht="13.5" customHeight="1" x14ac:dyDescent="0.2">
      <c r="A12" s="60" t="s">
        <v>9</v>
      </c>
      <c r="B12" s="61">
        <v>1184</v>
      </c>
      <c r="C12" s="62">
        <v>2939118</v>
      </c>
      <c r="D12" s="63">
        <v>21966.05</v>
      </c>
      <c r="E12" s="64">
        <f t="shared" si="0"/>
        <v>11450.803728000001</v>
      </c>
      <c r="F12" s="65">
        <v>31280.74</v>
      </c>
      <c r="G12" s="66">
        <f t="shared" si="2"/>
        <v>64697.593728000007</v>
      </c>
      <c r="H12" s="67">
        <f t="shared" si="3"/>
        <v>2482.3631756756758</v>
      </c>
      <c r="I12" s="68">
        <f t="shared" si="1"/>
        <v>54.643237945945955</v>
      </c>
    </row>
    <row r="13" spans="1:9" ht="13.5" customHeight="1" x14ac:dyDescent="0.2">
      <c r="A13" s="60" t="s">
        <v>10</v>
      </c>
      <c r="B13" s="61">
        <v>207</v>
      </c>
      <c r="C13" s="62">
        <v>536426</v>
      </c>
      <c r="D13" s="63">
        <v>4341.96</v>
      </c>
      <c r="E13" s="64">
        <f t="shared" si="0"/>
        <v>2089.915696</v>
      </c>
      <c r="F13" s="65">
        <v>7339.98</v>
      </c>
      <c r="G13" s="66">
        <f t="shared" si="2"/>
        <v>13771.855695999999</v>
      </c>
      <c r="H13" s="67">
        <f t="shared" si="3"/>
        <v>2591.4299516908213</v>
      </c>
      <c r="I13" s="68">
        <f t="shared" si="1"/>
        <v>66.530703845410628</v>
      </c>
    </row>
    <row r="14" spans="1:9" ht="13.5" customHeight="1" x14ac:dyDescent="0.2">
      <c r="A14" s="60" t="s">
        <v>12</v>
      </c>
      <c r="B14" s="61">
        <v>2404</v>
      </c>
      <c r="C14" s="62">
        <v>4864033</v>
      </c>
      <c r="D14" s="63">
        <v>39767.43</v>
      </c>
      <c r="E14" s="64">
        <f t="shared" si="0"/>
        <v>18950.272568</v>
      </c>
      <c r="F14" s="65">
        <v>31954.54</v>
      </c>
      <c r="G14" s="66">
        <f t="shared" si="2"/>
        <v>90672.242568000001</v>
      </c>
      <c r="H14" s="67">
        <f t="shared" si="3"/>
        <v>2023.3082362728785</v>
      </c>
      <c r="I14" s="68">
        <f t="shared" si="1"/>
        <v>37.717239004991683</v>
      </c>
    </row>
    <row r="15" spans="1:9" ht="13.5" customHeight="1" x14ac:dyDescent="0.2">
      <c r="A15" s="60" t="s">
        <v>13</v>
      </c>
      <c r="B15" s="61">
        <v>2113</v>
      </c>
      <c r="C15" s="62">
        <v>4502988</v>
      </c>
      <c r="D15" s="63">
        <v>33019.769999999997</v>
      </c>
      <c r="E15" s="64">
        <f t="shared" si="0"/>
        <v>17543.641248</v>
      </c>
      <c r="F15" s="65">
        <v>45785.58</v>
      </c>
      <c r="G15" s="66">
        <f t="shared" si="2"/>
        <v>96348.991248000006</v>
      </c>
      <c r="H15" s="67">
        <f t="shared" si="3"/>
        <v>2131.0875532418363</v>
      </c>
      <c r="I15" s="68">
        <f t="shared" si="1"/>
        <v>45.598197467108378</v>
      </c>
    </row>
    <row r="16" spans="1:9" ht="13.5" customHeight="1" x14ac:dyDescent="0.2">
      <c r="A16" s="60" t="s">
        <v>15</v>
      </c>
      <c r="B16" s="61">
        <v>220</v>
      </c>
      <c r="C16" s="62">
        <v>609722</v>
      </c>
      <c r="D16" s="63">
        <v>4910.17</v>
      </c>
      <c r="E16" s="64">
        <f t="shared" si="0"/>
        <v>2375.4769120000001</v>
      </c>
      <c r="F16" s="65">
        <v>6179.94</v>
      </c>
      <c r="G16" s="66">
        <f t="shared" si="2"/>
        <v>13465.586911999999</v>
      </c>
      <c r="H16" s="67">
        <f t="shared" si="3"/>
        <v>2771.4636363636364</v>
      </c>
      <c r="I16" s="68">
        <f t="shared" si="1"/>
        <v>61.207213236363629</v>
      </c>
    </row>
    <row r="17" spans="1:9" ht="13.5" customHeight="1" x14ac:dyDescent="0.2">
      <c r="A17" s="60" t="s">
        <v>16</v>
      </c>
      <c r="B17" s="61">
        <v>855</v>
      </c>
      <c r="C17" s="62">
        <v>1702053</v>
      </c>
      <c r="D17" s="63">
        <v>11257.34</v>
      </c>
      <c r="E17" s="64">
        <f t="shared" si="0"/>
        <v>6631.198488</v>
      </c>
      <c r="F17" s="65">
        <v>12944.33</v>
      </c>
      <c r="G17" s="66">
        <f t="shared" si="2"/>
        <v>30832.868488</v>
      </c>
      <c r="H17" s="67">
        <f t="shared" si="3"/>
        <v>1990.7052631578947</v>
      </c>
      <c r="I17" s="68">
        <f t="shared" si="1"/>
        <v>36.061834488888891</v>
      </c>
    </row>
    <row r="18" spans="1:9" ht="13.5" customHeight="1" x14ac:dyDescent="0.2">
      <c r="A18" s="60" t="s">
        <v>73</v>
      </c>
      <c r="B18" s="61">
        <v>962</v>
      </c>
      <c r="C18" s="62">
        <v>2066137</v>
      </c>
      <c r="D18" s="63">
        <v>14993.82</v>
      </c>
      <c r="E18" s="64">
        <f t="shared" si="0"/>
        <v>8049.6697519999998</v>
      </c>
      <c r="F18" s="65">
        <v>15432.04</v>
      </c>
      <c r="G18" s="66">
        <f t="shared" si="2"/>
        <v>38475.529752000002</v>
      </c>
      <c r="H18" s="67">
        <f t="shared" si="3"/>
        <v>2147.7515592515592</v>
      </c>
      <c r="I18" s="68">
        <f t="shared" si="1"/>
        <v>39.995353172557174</v>
      </c>
    </row>
    <row r="19" spans="1:9" ht="13.5" customHeight="1" x14ac:dyDescent="0.2">
      <c r="A19" s="60" t="s">
        <v>17</v>
      </c>
      <c r="B19" s="61">
        <v>475</v>
      </c>
      <c r="C19" s="62">
        <v>925866</v>
      </c>
      <c r="D19" s="63">
        <v>7314.34</v>
      </c>
      <c r="E19" s="64">
        <f t="shared" si="0"/>
        <v>3607.1739360000001</v>
      </c>
      <c r="F19" s="65">
        <v>6978.68</v>
      </c>
      <c r="G19" s="66">
        <f t="shared" si="2"/>
        <v>17900.193936</v>
      </c>
      <c r="H19" s="67">
        <f t="shared" si="3"/>
        <v>1949.1915789473685</v>
      </c>
      <c r="I19" s="68">
        <f t="shared" si="1"/>
        <v>37.684618812631577</v>
      </c>
    </row>
    <row r="20" spans="1:9" ht="13.5" customHeight="1" x14ac:dyDescent="0.2">
      <c r="A20" s="60" t="s">
        <v>18</v>
      </c>
      <c r="B20" s="61">
        <v>1588</v>
      </c>
      <c r="C20" s="62">
        <v>3944503</v>
      </c>
      <c r="D20" s="63">
        <v>27970.81</v>
      </c>
      <c r="E20" s="64">
        <f t="shared" si="0"/>
        <v>15367.783688</v>
      </c>
      <c r="F20" s="65">
        <v>29294.39</v>
      </c>
      <c r="G20" s="66">
        <f t="shared" si="2"/>
        <v>72632.983688000008</v>
      </c>
      <c r="H20" s="67">
        <f t="shared" si="3"/>
        <v>2483.9439546599497</v>
      </c>
      <c r="I20" s="68">
        <f t="shared" si="1"/>
        <v>45.738654715365243</v>
      </c>
    </row>
    <row r="21" spans="1:9" ht="13.5" customHeight="1" x14ac:dyDescent="0.2">
      <c r="A21" s="60" t="s">
        <v>19</v>
      </c>
      <c r="B21" s="61">
        <v>1640</v>
      </c>
      <c r="C21" s="62">
        <v>3684127</v>
      </c>
      <c r="D21" s="63">
        <v>26510.33</v>
      </c>
      <c r="E21" s="64">
        <f t="shared" si="0"/>
        <v>14353.358792000001</v>
      </c>
      <c r="F21" s="65">
        <v>26953.7</v>
      </c>
      <c r="G21" s="66">
        <f t="shared" si="2"/>
        <v>67817.388791999998</v>
      </c>
      <c r="H21" s="67">
        <f t="shared" si="3"/>
        <v>2246.4189024390244</v>
      </c>
      <c r="I21" s="68">
        <f t="shared" si="1"/>
        <v>41.352066336585366</v>
      </c>
    </row>
    <row r="22" spans="1:9" ht="13.5" customHeight="1" x14ac:dyDescent="0.2">
      <c r="A22" s="60" t="s">
        <v>20</v>
      </c>
      <c r="B22" s="61">
        <v>287</v>
      </c>
      <c r="C22" s="62">
        <v>778552</v>
      </c>
      <c r="D22" s="63">
        <v>6456.69</v>
      </c>
      <c r="E22" s="64">
        <f t="shared" si="0"/>
        <v>3033.2385920000002</v>
      </c>
      <c r="F22" s="65">
        <v>10475.26</v>
      </c>
      <c r="G22" s="66">
        <f t="shared" si="2"/>
        <v>19965.188591999999</v>
      </c>
      <c r="H22" s="67">
        <f t="shared" si="3"/>
        <v>2712.7247386759582</v>
      </c>
      <c r="I22" s="68">
        <f t="shared" si="1"/>
        <v>69.565117045296162</v>
      </c>
    </row>
    <row r="23" spans="1:9" ht="13.5" customHeight="1" x14ac:dyDescent="0.2">
      <c r="A23" s="60" t="s">
        <v>21</v>
      </c>
      <c r="B23" s="61">
        <v>2129</v>
      </c>
      <c r="C23" s="62">
        <v>3715609</v>
      </c>
      <c r="D23" s="63">
        <v>28887.5</v>
      </c>
      <c r="E23" s="64">
        <f t="shared" si="0"/>
        <v>14476.012664000002</v>
      </c>
      <c r="F23" s="65">
        <v>32273.3</v>
      </c>
      <c r="G23" s="66">
        <f t="shared" si="2"/>
        <v>75636.812663999997</v>
      </c>
      <c r="H23" s="67">
        <f t="shared" si="3"/>
        <v>1745.2367308595585</v>
      </c>
      <c r="I23" s="68">
        <f t="shared" si="1"/>
        <v>35.526919992484736</v>
      </c>
    </row>
    <row r="24" spans="1:9" ht="13.5" customHeight="1" x14ac:dyDescent="0.2">
      <c r="A24" s="60" t="s">
        <v>22</v>
      </c>
      <c r="B24" s="61">
        <v>1514</v>
      </c>
      <c r="C24" s="62">
        <v>2463756</v>
      </c>
      <c r="D24" s="63">
        <v>19280.77</v>
      </c>
      <c r="E24" s="64">
        <f t="shared" si="0"/>
        <v>9598.7933760000014</v>
      </c>
      <c r="F24" s="65">
        <v>22541.360000000001</v>
      </c>
      <c r="G24" s="66">
        <f t="shared" si="2"/>
        <v>51420.923376000006</v>
      </c>
      <c r="H24" s="67">
        <f t="shared" si="3"/>
        <v>1627.3157199471598</v>
      </c>
      <c r="I24" s="68">
        <f t="shared" si="1"/>
        <v>33.963621780713346</v>
      </c>
    </row>
    <row r="25" spans="1:9" ht="13.5" customHeight="1" x14ac:dyDescent="0.2">
      <c r="A25" s="60" t="s">
        <v>104</v>
      </c>
      <c r="B25" s="61">
        <v>865</v>
      </c>
      <c r="C25" s="62">
        <v>2170954</v>
      </c>
      <c r="D25" s="63">
        <v>12852.05</v>
      </c>
      <c r="E25" s="64">
        <f t="shared" si="0"/>
        <v>8458.0367839999999</v>
      </c>
      <c r="F25" s="65">
        <v>18384.759999999998</v>
      </c>
      <c r="G25" s="66">
        <f t="shared" si="2"/>
        <v>39694.846783999994</v>
      </c>
      <c r="H25" s="67">
        <f t="shared" si="3"/>
        <v>2509.7734104046244</v>
      </c>
      <c r="I25" s="68">
        <f t="shared" si="1"/>
        <v>45.889996282080915</v>
      </c>
    </row>
    <row r="26" spans="1:9" ht="13.5" customHeight="1" x14ac:dyDescent="0.2">
      <c r="A26" s="60" t="s">
        <v>24</v>
      </c>
      <c r="B26" s="61">
        <v>870</v>
      </c>
      <c r="C26" s="62">
        <v>1825285</v>
      </c>
      <c r="D26" s="63">
        <v>15037.65</v>
      </c>
      <c r="E26" s="64">
        <f t="shared" si="0"/>
        <v>7111.3103600000013</v>
      </c>
      <c r="F26" s="65">
        <v>14001.94</v>
      </c>
      <c r="G26" s="66">
        <f t="shared" si="2"/>
        <v>36150.90036</v>
      </c>
      <c r="H26" s="67">
        <f t="shared" si="3"/>
        <v>2098.0287356321837</v>
      </c>
      <c r="I26" s="68">
        <f t="shared" si="1"/>
        <v>41.552759034482762</v>
      </c>
    </row>
    <row r="27" spans="1:9" ht="13.5" customHeight="1" x14ac:dyDescent="0.2">
      <c r="A27" s="60" t="s">
        <v>25</v>
      </c>
      <c r="B27" s="61">
        <v>1009</v>
      </c>
      <c r="C27" s="62">
        <v>2132519</v>
      </c>
      <c r="D27" s="63">
        <v>15007.85</v>
      </c>
      <c r="E27" s="64">
        <f t="shared" si="0"/>
        <v>8308.2940239999989</v>
      </c>
      <c r="F27" s="65">
        <v>24818.99</v>
      </c>
      <c r="G27" s="66">
        <f t="shared" si="2"/>
        <v>48135.134023999999</v>
      </c>
      <c r="H27" s="67">
        <f t="shared" si="3"/>
        <v>2113.4975222993062</v>
      </c>
      <c r="I27" s="68">
        <f t="shared" si="1"/>
        <v>47.705781986124876</v>
      </c>
    </row>
    <row r="28" spans="1:9" ht="13.5" customHeight="1" x14ac:dyDescent="0.2">
      <c r="A28" s="60" t="s">
        <v>26</v>
      </c>
      <c r="B28" s="61">
        <v>1294</v>
      </c>
      <c r="C28" s="62">
        <v>2704272</v>
      </c>
      <c r="D28" s="63">
        <v>18699.59</v>
      </c>
      <c r="E28" s="64">
        <f t="shared" si="0"/>
        <v>10535.843712</v>
      </c>
      <c r="F28" s="65">
        <v>30107.77</v>
      </c>
      <c r="G28" s="66">
        <f t="shared" si="2"/>
        <v>59343.203712000002</v>
      </c>
      <c r="H28" s="67">
        <f t="shared" si="3"/>
        <v>2089.8547140649148</v>
      </c>
      <c r="I28" s="68">
        <f t="shared" si="1"/>
        <v>45.860281075734157</v>
      </c>
    </row>
    <row r="29" spans="1:9" ht="13.5" customHeight="1" x14ac:dyDescent="0.2">
      <c r="A29" s="60" t="s">
        <v>27</v>
      </c>
      <c r="B29" s="61">
        <v>2216</v>
      </c>
      <c r="C29" s="62">
        <v>4997737</v>
      </c>
      <c r="D29" s="63">
        <v>30567.61</v>
      </c>
      <c r="E29" s="64">
        <f t="shared" si="0"/>
        <v>19471.183352</v>
      </c>
      <c r="F29" s="65">
        <v>107176.9</v>
      </c>
      <c r="G29" s="66">
        <f t="shared" si="2"/>
        <v>157215.693352</v>
      </c>
      <c r="H29" s="67">
        <f t="shared" si="3"/>
        <v>2255.2964801444045</v>
      </c>
      <c r="I29" s="68">
        <f t="shared" si="1"/>
        <v>70.945709996389894</v>
      </c>
    </row>
    <row r="30" spans="1:9" ht="13.5" customHeight="1" x14ac:dyDescent="0.2">
      <c r="A30" s="60" t="s">
        <v>28</v>
      </c>
      <c r="B30" s="61">
        <v>1502</v>
      </c>
      <c r="C30" s="62">
        <v>3485470</v>
      </c>
      <c r="D30" s="63">
        <v>25743.45</v>
      </c>
      <c r="E30" s="64">
        <f t="shared" si="0"/>
        <v>13579.391119999998</v>
      </c>
      <c r="F30" s="65">
        <v>32851.620000000003</v>
      </c>
      <c r="G30" s="66">
        <f t="shared" si="2"/>
        <v>72174.461119999993</v>
      </c>
      <c r="H30" s="67">
        <f t="shared" si="3"/>
        <v>2320.5525965379493</v>
      </c>
      <c r="I30" s="68">
        <f t="shared" si="1"/>
        <v>48.052237762982685</v>
      </c>
    </row>
    <row r="31" spans="1:9" ht="13.5" customHeight="1" x14ac:dyDescent="0.2">
      <c r="A31" s="60" t="s">
        <v>29</v>
      </c>
      <c r="B31" s="61">
        <v>1059</v>
      </c>
      <c r="C31" s="62">
        <v>2168836</v>
      </c>
      <c r="D31" s="63">
        <v>14851.86</v>
      </c>
      <c r="E31" s="64">
        <f t="shared" si="0"/>
        <v>8449.7850560000006</v>
      </c>
      <c r="F31" s="65">
        <v>24861.98</v>
      </c>
      <c r="G31" s="66">
        <f t="shared" si="2"/>
        <v>48163.625056000004</v>
      </c>
      <c r="H31" s="67">
        <f t="shared" si="3"/>
        <v>2048.003777148253</v>
      </c>
      <c r="I31" s="68">
        <f t="shared" si="1"/>
        <v>45.480288060434376</v>
      </c>
    </row>
    <row r="32" spans="1:9" ht="13.5" customHeight="1" x14ac:dyDescent="0.2">
      <c r="A32" s="60" t="s">
        <v>30</v>
      </c>
      <c r="B32" s="61">
        <v>1238</v>
      </c>
      <c r="C32" s="62">
        <v>2364308</v>
      </c>
      <c r="D32" s="63">
        <v>20582.34</v>
      </c>
      <c r="E32" s="64">
        <f t="shared" si="0"/>
        <v>9211.343968000001</v>
      </c>
      <c r="F32" s="65">
        <v>0</v>
      </c>
      <c r="G32" s="66">
        <f t="shared" si="2"/>
        <v>29793.683968000001</v>
      </c>
      <c r="H32" s="67">
        <f t="shared" si="3"/>
        <v>1909.7802907915993</v>
      </c>
      <c r="I32" s="68">
        <f t="shared" si="1"/>
        <v>24.065980588045235</v>
      </c>
    </row>
    <row r="33" spans="1:9" ht="13.5" customHeight="1" x14ac:dyDescent="0.2">
      <c r="A33" s="60" t="s">
        <v>31</v>
      </c>
      <c r="B33" s="61">
        <v>854</v>
      </c>
      <c r="C33" s="62">
        <v>1929866</v>
      </c>
      <c r="D33" s="63">
        <v>13370.73</v>
      </c>
      <c r="E33" s="64">
        <f t="shared" si="0"/>
        <v>7518.757936</v>
      </c>
      <c r="F33" s="65">
        <v>0</v>
      </c>
      <c r="G33" s="66">
        <f t="shared" si="2"/>
        <v>20889.487935999998</v>
      </c>
      <c r="H33" s="67">
        <f t="shared" si="3"/>
        <v>2259.7962529274005</v>
      </c>
      <c r="I33" s="68">
        <f t="shared" si="1"/>
        <v>24.460758707259952</v>
      </c>
    </row>
    <row r="34" spans="1:9" ht="13.5" customHeight="1" x14ac:dyDescent="0.2">
      <c r="A34" s="60" t="s">
        <v>100</v>
      </c>
      <c r="B34" s="61">
        <v>3789</v>
      </c>
      <c r="C34" s="62">
        <v>7874342</v>
      </c>
      <c r="D34" s="63">
        <v>52892.22</v>
      </c>
      <c r="E34" s="64">
        <f t="shared" si="0"/>
        <v>30678.436431999999</v>
      </c>
      <c r="F34" s="65">
        <v>73690.5</v>
      </c>
      <c r="G34" s="66">
        <f t="shared" si="2"/>
        <v>157261.15643199999</v>
      </c>
      <c r="H34" s="67">
        <f t="shared" si="3"/>
        <v>2078.2111375032991</v>
      </c>
      <c r="I34" s="68">
        <f t="shared" si="1"/>
        <v>41.504659918712058</v>
      </c>
    </row>
    <row r="35" spans="1:9" ht="13.5" customHeight="1" x14ac:dyDescent="0.2">
      <c r="A35" s="60" t="s">
        <v>32</v>
      </c>
      <c r="B35" s="61">
        <v>1015</v>
      </c>
      <c r="C35" s="62">
        <v>1274312</v>
      </c>
      <c r="D35" s="63">
        <v>9541.3700000000008</v>
      </c>
      <c r="E35" s="64">
        <f t="shared" si="0"/>
        <v>4964.7195520000005</v>
      </c>
      <c r="F35" s="65">
        <v>23891.63</v>
      </c>
      <c r="G35" s="66">
        <f t="shared" si="2"/>
        <v>38397.719552000002</v>
      </c>
      <c r="H35" s="67">
        <f t="shared" si="3"/>
        <v>1255.479802955665</v>
      </c>
      <c r="I35" s="68">
        <f t="shared" si="1"/>
        <v>37.83026556847291</v>
      </c>
    </row>
    <row r="36" spans="1:9" ht="13.5" customHeight="1" x14ac:dyDescent="0.2">
      <c r="A36" s="60" t="s">
        <v>33</v>
      </c>
      <c r="B36" s="61">
        <v>1021</v>
      </c>
      <c r="C36" s="62">
        <v>2285762</v>
      </c>
      <c r="D36" s="63">
        <v>15668.77</v>
      </c>
      <c r="E36" s="64">
        <f t="shared" si="0"/>
        <v>8905.3287519999994</v>
      </c>
      <c r="F36" s="65">
        <v>18169.61</v>
      </c>
      <c r="G36" s="66">
        <f t="shared" si="2"/>
        <v>42743.708751999999</v>
      </c>
      <c r="H36" s="67">
        <f t="shared" si="3"/>
        <v>2238.7482859941233</v>
      </c>
      <c r="I36" s="68">
        <f t="shared" si="1"/>
        <v>41.864553136141033</v>
      </c>
    </row>
    <row r="37" spans="1:9" ht="13.5" customHeight="1" x14ac:dyDescent="0.2">
      <c r="A37" s="60" t="s">
        <v>34</v>
      </c>
      <c r="B37" s="61">
        <v>4251</v>
      </c>
      <c r="C37" s="62">
        <v>8412917</v>
      </c>
      <c r="D37" s="63">
        <v>64567.05</v>
      </c>
      <c r="E37" s="64">
        <f t="shared" si="0"/>
        <v>32776.724631999998</v>
      </c>
      <c r="F37" s="65">
        <v>66828.72</v>
      </c>
      <c r="G37" s="66">
        <f t="shared" si="2"/>
        <v>164172.49463199999</v>
      </c>
      <c r="H37" s="67">
        <f t="shared" si="3"/>
        <v>1979.0442248882616</v>
      </c>
      <c r="I37" s="68">
        <f t="shared" si="1"/>
        <v>38.619735269818861</v>
      </c>
    </row>
    <row r="38" spans="1:9" ht="13.5" customHeight="1" x14ac:dyDescent="0.2">
      <c r="A38" s="60" t="s">
        <v>105</v>
      </c>
      <c r="B38" s="61">
        <v>3293</v>
      </c>
      <c r="C38" s="62">
        <v>7758345</v>
      </c>
      <c r="D38" s="63">
        <v>46472.49</v>
      </c>
      <c r="E38" s="64">
        <f t="shared" si="0"/>
        <v>30226.512119999999</v>
      </c>
      <c r="F38" s="65">
        <v>44792.17</v>
      </c>
      <c r="G38" s="66">
        <f t="shared" si="2"/>
        <v>121491.17211999999</v>
      </c>
      <c r="H38" s="67">
        <f t="shared" si="3"/>
        <v>2356.0112359550562</v>
      </c>
      <c r="I38" s="68">
        <f t="shared" si="1"/>
        <v>36.893766207105976</v>
      </c>
    </row>
    <row r="39" spans="1:9" ht="13.5" customHeight="1" x14ac:dyDescent="0.2">
      <c r="A39" s="60" t="s">
        <v>35</v>
      </c>
      <c r="B39" s="61">
        <v>1213</v>
      </c>
      <c r="C39" s="62">
        <v>2404009</v>
      </c>
      <c r="D39" s="63">
        <v>16440.29</v>
      </c>
      <c r="E39" s="64">
        <f t="shared" si="0"/>
        <v>9366.0190640000001</v>
      </c>
      <c r="F39" s="65">
        <v>23003.51</v>
      </c>
      <c r="G39" s="66">
        <f t="shared" si="2"/>
        <v>48809.819063999996</v>
      </c>
      <c r="H39" s="67">
        <f t="shared" si="3"/>
        <v>1981.8705688375928</v>
      </c>
      <c r="I39" s="68">
        <f t="shared" si="1"/>
        <v>40.23892750535861</v>
      </c>
    </row>
    <row r="40" spans="1:9" ht="13.5" customHeight="1" x14ac:dyDescent="0.2">
      <c r="A40" s="60" t="s">
        <v>36</v>
      </c>
      <c r="B40" s="61">
        <v>1347</v>
      </c>
      <c r="C40" s="62">
        <v>2172054</v>
      </c>
      <c r="D40" s="63">
        <v>15737.58</v>
      </c>
      <c r="E40" s="64">
        <f t="shared" si="0"/>
        <v>8462.322384000001</v>
      </c>
      <c r="F40" s="65">
        <v>22078.880000000001</v>
      </c>
      <c r="G40" s="66">
        <f t="shared" si="2"/>
        <v>46278.782384000006</v>
      </c>
      <c r="H40" s="67">
        <f t="shared" si="3"/>
        <v>1612.5122494432071</v>
      </c>
      <c r="I40" s="68">
        <f t="shared" si="1"/>
        <v>34.356928273199706</v>
      </c>
    </row>
    <row r="41" spans="1:9" ht="13.5" customHeight="1" x14ac:dyDescent="0.2">
      <c r="A41" s="69" t="s">
        <v>74</v>
      </c>
      <c r="B41" s="70">
        <v>752</v>
      </c>
      <c r="C41" s="62">
        <v>2000123</v>
      </c>
      <c r="D41" s="63">
        <v>14261.24</v>
      </c>
      <c r="E41" s="64">
        <f t="shared" si="0"/>
        <v>7792.4792079999997</v>
      </c>
      <c r="F41" s="65">
        <v>16877.45</v>
      </c>
      <c r="G41" s="66">
        <f t="shared" si="2"/>
        <v>38931.169207999999</v>
      </c>
      <c r="H41" s="67">
        <f t="shared" si="3"/>
        <v>2659.7380319148938</v>
      </c>
      <c r="I41" s="68">
        <f t="shared" si="1"/>
        <v>51.770171819148935</v>
      </c>
    </row>
    <row r="42" spans="1:9" ht="13.5" customHeight="1" x14ac:dyDescent="0.2">
      <c r="A42" s="60" t="s">
        <v>37</v>
      </c>
      <c r="B42" s="61">
        <v>662</v>
      </c>
      <c r="C42" s="62">
        <v>1899112</v>
      </c>
      <c r="D42" s="63">
        <v>13285.59</v>
      </c>
      <c r="E42" s="64">
        <f t="shared" si="0"/>
        <v>7398.9403519999996</v>
      </c>
      <c r="F42" s="65">
        <v>16767.84</v>
      </c>
      <c r="G42" s="66">
        <f t="shared" si="2"/>
        <v>37452.370351999998</v>
      </c>
      <c r="H42" s="67">
        <f t="shared" si="3"/>
        <v>2868.7492447129907</v>
      </c>
      <c r="I42" s="68">
        <f t="shared" si="1"/>
        <v>56.574577570996979</v>
      </c>
    </row>
    <row r="43" spans="1:9" ht="13.5" customHeight="1" x14ac:dyDescent="0.2">
      <c r="A43" s="60" t="s">
        <v>101</v>
      </c>
      <c r="B43" s="61">
        <v>2534</v>
      </c>
      <c r="C43" s="62">
        <v>4230639</v>
      </c>
      <c r="D43" s="63">
        <v>29037.83</v>
      </c>
      <c r="E43" s="64">
        <f t="shared" si="0"/>
        <v>16482.569543999998</v>
      </c>
      <c r="F43" s="65">
        <v>52271.839999999997</v>
      </c>
      <c r="G43" s="66">
        <f t="shared" si="2"/>
        <v>97792.239543999996</v>
      </c>
      <c r="H43" s="67">
        <f t="shared" si="3"/>
        <v>1669.5497237569061</v>
      </c>
      <c r="I43" s="68">
        <f t="shared" si="1"/>
        <v>38.592044018942381</v>
      </c>
    </row>
    <row r="44" spans="1:9" ht="13.5" customHeight="1" x14ac:dyDescent="0.2">
      <c r="A44" s="60" t="s">
        <v>38</v>
      </c>
      <c r="B44" s="61">
        <v>350</v>
      </c>
      <c r="C44" s="62">
        <v>938135</v>
      </c>
      <c r="D44" s="63">
        <v>7581.99</v>
      </c>
      <c r="E44" s="64">
        <f t="shared" si="0"/>
        <v>3654.9739600000003</v>
      </c>
      <c r="F44" s="65">
        <v>9245.01</v>
      </c>
      <c r="G44" s="66">
        <f t="shared" si="2"/>
        <v>20481.973960000003</v>
      </c>
      <c r="H44" s="67">
        <f t="shared" si="3"/>
        <v>2680.3857142857141</v>
      </c>
      <c r="I44" s="68">
        <f t="shared" si="1"/>
        <v>58.519925600000008</v>
      </c>
    </row>
    <row r="45" spans="1:9" ht="13.5" customHeight="1" x14ac:dyDescent="0.2">
      <c r="A45" s="60" t="s">
        <v>106</v>
      </c>
      <c r="B45" s="61">
        <v>78</v>
      </c>
      <c r="C45" s="62">
        <v>207343</v>
      </c>
      <c r="D45" s="63">
        <v>1173.56</v>
      </c>
      <c r="E45" s="64">
        <f t="shared" si="0"/>
        <v>807.80832800000007</v>
      </c>
      <c r="F45" s="65">
        <v>1751.3</v>
      </c>
      <c r="G45" s="66">
        <f t="shared" si="2"/>
        <v>3732.6683279999997</v>
      </c>
      <c r="H45" s="67">
        <f t="shared" si="3"/>
        <v>2658.2435897435898</v>
      </c>
      <c r="I45" s="68">
        <f t="shared" si="1"/>
        <v>47.854722153846147</v>
      </c>
    </row>
    <row r="46" spans="1:9" ht="13.5" customHeight="1" x14ac:dyDescent="0.2">
      <c r="A46" s="60" t="s">
        <v>39</v>
      </c>
      <c r="B46" s="61">
        <v>3419</v>
      </c>
      <c r="C46" s="62">
        <v>5925020</v>
      </c>
      <c r="D46" s="63">
        <v>45822.51</v>
      </c>
      <c r="E46" s="64">
        <f t="shared" si="0"/>
        <v>23083.877920000003</v>
      </c>
      <c r="F46" s="65">
        <v>55859.47</v>
      </c>
      <c r="G46" s="66">
        <f t="shared" si="2"/>
        <v>124765.85792000001</v>
      </c>
      <c r="H46" s="67">
        <f t="shared" si="3"/>
        <v>1732.9687042995029</v>
      </c>
      <c r="I46" s="68">
        <f t="shared" si="1"/>
        <v>36.491915156478505</v>
      </c>
    </row>
    <row r="47" spans="1:9" ht="13.5" customHeight="1" x14ac:dyDescent="0.2">
      <c r="A47" s="60" t="s">
        <v>78</v>
      </c>
      <c r="B47" s="61">
        <v>1651</v>
      </c>
      <c r="C47" s="62">
        <v>3022659</v>
      </c>
      <c r="D47" s="63">
        <v>24532.83</v>
      </c>
      <c r="E47" s="64">
        <f t="shared" si="0"/>
        <v>11776.279463999999</v>
      </c>
      <c r="F47" s="65">
        <v>22743.09</v>
      </c>
      <c r="G47" s="66">
        <f t="shared" si="2"/>
        <v>59052.199464000005</v>
      </c>
      <c r="H47" s="67">
        <f t="shared" si="3"/>
        <v>1830.8049666868565</v>
      </c>
      <c r="I47" s="68">
        <f t="shared" si="1"/>
        <v>35.767534502725624</v>
      </c>
    </row>
    <row r="48" spans="1:9" ht="13.5" customHeight="1" x14ac:dyDescent="0.2">
      <c r="A48" s="60" t="s">
        <v>40</v>
      </c>
      <c r="B48" s="61">
        <v>184</v>
      </c>
      <c r="C48" s="62">
        <v>345973</v>
      </c>
      <c r="D48" s="63">
        <v>3028.99</v>
      </c>
      <c r="E48" s="64">
        <f t="shared" si="0"/>
        <v>1347.9108080000001</v>
      </c>
      <c r="F48" s="65">
        <v>3760.93</v>
      </c>
      <c r="G48" s="66">
        <f t="shared" si="2"/>
        <v>8137.8308080000006</v>
      </c>
      <c r="H48" s="67">
        <f t="shared" si="3"/>
        <v>1880.2880434782608</v>
      </c>
      <c r="I48" s="68">
        <f t="shared" si="1"/>
        <v>44.227341347826091</v>
      </c>
    </row>
    <row r="49" spans="1:9" ht="13.5" customHeight="1" x14ac:dyDescent="0.2">
      <c r="A49" s="60" t="s">
        <v>41</v>
      </c>
      <c r="B49" s="61">
        <v>8043</v>
      </c>
      <c r="C49" s="62">
        <v>15612912</v>
      </c>
      <c r="D49" s="71">
        <v>105064.88</v>
      </c>
      <c r="E49" s="64">
        <f t="shared" si="0"/>
        <v>60827.905151999999</v>
      </c>
      <c r="F49" s="65">
        <v>108017.47</v>
      </c>
      <c r="G49" s="66">
        <f t="shared" si="2"/>
        <v>273910.255152</v>
      </c>
      <c r="H49" s="67">
        <f t="shared" si="3"/>
        <v>1941.1801566579634</v>
      </c>
      <c r="I49" s="68">
        <f t="shared" si="1"/>
        <v>34.055732332711678</v>
      </c>
    </row>
    <row r="50" spans="1:9" ht="13.5" customHeight="1" x14ac:dyDescent="0.2">
      <c r="A50" s="60" t="s">
        <v>70</v>
      </c>
      <c r="B50" s="61">
        <v>289</v>
      </c>
      <c r="C50" s="72">
        <v>208508</v>
      </c>
      <c r="D50" s="64">
        <v>1755.04</v>
      </c>
      <c r="E50" s="64">
        <f t="shared" si="0"/>
        <v>812.34716800000001</v>
      </c>
      <c r="F50" s="65">
        <v>3138.38</v>
      </c>
      <c r="G50" s="66">
        <f t="shared" si="2"/>
        <v>5705.7671680000003</v>
      </c>
      <c r="H50" s="67">
        <f t="shared" si="3"/>
        <v>721.48096885813152</v>
      </c>
      <c r="I50" s="68">
        <f t="shared" si="1"/>
        <v>19.743138989619379</v>
      </c>
    </row>
    <row r="51" spans="1:9" ht="13.5" customHeight="1" x14ac:dyDescent="0.2">
      <c r="A51" s="60" t="s">
        <v>64</v>
      </c>
      <c r="B51" s="61">
        <v>265</v>
      </c>
      <c r="C51" s="73">
        <v>254077</v>
      </c>
      <c r="D51" s="64">
        <v>1631.12</v>
      </c>
      <c r="E51" s="64">
        <f t="shared" si="0"/>
        <v>989.88399200000003</v>
      </c>
      <c r="F51" s="65">
        <v>2179.56</v>
      </c>
      <c r="G51" s="66">
        <f t="shared" si="2"/>
        <v>4800.5639919999994</v>
      </c>
      <c r="H51" s="67">
        <f t="shared" si="3"/>
        <v>958.78113207547165</v>
      </c>
      <c r="I51" s="68">
        <f t="shared" si="1"/>
        <v>18.115335818867923</v>
      </c>
    </row>
    <row r="52" spans="1:9" ht="13.5" customHeight="1" x14ac:dyDescent="0.2">
      <c r="A52" s="60" t="s">
        <v>65</v>
      </c>
      <c r="B52" s="61">
        <v>300</v>
      </c>
      <c r="C52" s="73">
        <v>201001</v>
      </c>
      <c r="D52" s="74">
        <v>1494.68</v>
      </c>
      <c r="E52" s="64">
        <f t="shared" si="0"/>
        <v>783.09989599999994</v>
      </c>
      <c r="F52" s="65">
        <v>1814.7</v>
      </c>
      <c r="G52" s="66">
        <f t="shared" si="2"/>
        <v>4092.4798959999998</v>
      </c>
      <c r="H52" s="67">
        <f t="shared" si="3"/>
        <v>670.00333333333333</v>
      </c>
      <c r="I52" s="68">
        <f t="shared" si="1"/>
        <v>13.641599653333333</v>
      </c>
    </row>
    <row r="53" spans="1:9" ht="13.5" customHeight="1" x14ac:dyDescent="0.2">
      <c r="A53" s="60" t="s">
        <v>102</v>
      </c>
      <c r="B53" s="61">
        <v>4181</v>
      </c>
      <c r="C53" s="73">
        <v>8328886</v>
      </c>
      <c r="D53" s="74">
        <v>53635.26</v>
      </c>
      <c r="E53" s="64">
        <f t="shared" si="0"/>
        <v>32449.339855999999</v>
      </c>
      <c r="F53" s="65">
        <v>75777.45</v>
      </c>
      <c r="G53" s="66">
        <f t="shared" si="2"/>
        <v>161862.049856</v>
      </c>
      <c r="H53" s="67">
        <f t="shared" si="3"/>
        <v>1992.0798851949294</v>
      </c>
      <c r="I53" s="68">
        <f t="shared" si="1"/>
        <v>38.713716779717771</v>
      </c>
    </row>
    <row r="54" spans="1:9" ht="13.5" customHeight="1" x14ac:dyDescent="0.2">
      <c r="A54" s="60" t="s">
        <v>42</v>
      </c>
      <c r="B54" s="61">
        <v>3207</v>
      </c>
      <c r="C54" s="73">
        <v>7278425</v>
      </c>
      <c r="D54" s="74">
        <v>51729.03</v>
      </c>
      <c r="E54" s="64">
        <f t="shared" si="0"/>
        <v>28356.7438</v>
      </c>
      <c r="F54" s="65">
        <v>70103.47</v>
      </c>
      <c r="G54" s="66">
        <f t="shared" si="2"/>
        <v>150189.2438</v>
      </c>
      <c r="H54" s="67">
        <f t="shared" si="3"/>
        <v>2269.5431867789212</v>
      </c>
      <c r="I54" s="68">
        <f t="shared" si="1"/>
        <v>46.831694356096037</v>
      </c>
    </row>
    <row r="55" spans="1:9" ht="13.5" customHeight="1" x14ac:dyDescent="0.2">
      <c r="A55" s="60" t="s">
        <v>43</v>
      </c>
      <c r="B55" s="61">
        <v>523</v>
      </c>
      <c r="C55" s="73">
        <v>1573372</v>
      </c>
      <c r="D55" s="74">
        <v>11839.13</v>
      </c>
      <c r="E55" s="64">
        <f t="shared" si="0"/>
        <v>6129.8573120000001</v>
      </c>
      <c r="F55" s="65">
        <v>12654.76</v>
      </c>
      <c r="G55" s="66">
        <f t="shared" si="2"/>
        <v>30623.747312</v>
      </c>
      <c r="H55" s="67">
        <f t="shared" si="3"/>
        <v>3008.3594646271508</v>
      </c>
      <c r="I55" s="68">
        <f t="shared" si="1"/>
        <v>58.554010156787761</v>
      </c>
    </row>
    <row r="56" spans="1:9" ht="13.5" customHeight="1" x14ac:dyDescent="0.2">
      <c r="A56" s="60" t="s">
        <v>44</v>
      </c>
      <c r="B56" s="61">
        <v>862</v>
      </c>
      <c r="C56" s="73">
        <v>1854560</v>
      </c>
      <c r="D56" s="74">
        <v>15367.83</v>
      </c>
      <c r="E56" s="64">
        <f t="shared" si="0"/>
        <v>7225.3657600000006</v>
      </c>
      <c r="F56" s="65">
        <v>22351.56</v>
      </c>
      <c r="G56" s="66">
        <f t="shared" si="2"/>
        <v>44944.75576</v>
      </c>
      <c r="H56" s="67">
        <f t="shared" si="3"/>
        <v>2151.461716937355</v>
      </c>
      <c r="I56" s="68">
        <f t="shared" si="1"/>
        <v>52.140087888631093</v>
      </c>
    </row>
    <row r="57" spans="1:9" ht="13.5" customHeight="1" x14ac:dyDescent="0.2">
      <c r="A57" s="60" t="s">
        <v>45</v>
      </c>
      <c r="B57" s="61">
        <v>626</v>
      </c>
      <c r="C57" s="73">
        <v>171998</v>
      </c>
      <c r="D57" s="74">
        <v>13911.06</v>
      </c>
      <c r="E57" s="64">
        <f t="shared" si="0"/>
        <v>670.10420799999997</v>
      </c>
      <c r="F57" s="65">
        <v>15568.57</v>
      </c>
      <c r="G57" s="66">
        <f t="shared" si="2"/>
        <v>30149.734208000002</v>
      </c>
      <c r="H57" s="67">
        <f t="shared" si="3"/>
        <v>274.75718849840257</v>
      </c>
      <c r="I57" s="68">
        <f t="shared" si="1"/>
        <v>48.162514709265182</v>
      </c>
    </row>
    <row r="58" spans="1:9" ht="13.5" customHeight="1" x14ac:dyDescent="0.2">
      <c r="A58" s="60" t="s">
        <v>46</v>
      </c>
      <c r="B58" s="61">
        <v>713</v>
      </c>
      <c r="C58" s="73">
        <v>1692475</v>
      </c>
      <c r="D58" s="74">
        <v>13606.39</v>
      </c>
      <c r="E58" s="64">
        <f t="shared" si="0"/>
        <v>6593.8825999999999</v>
      </c>
      <c r="F58" s="65">
        <v>13825.15</v>
      </c>
      <c r="G58" s="66">
        <f t="shared" si="2"/>
        <v>34025.422599999998</v>
      </c>
      <c r="H58" s="67">
        <f t="shared" si="3"/>
        <v>2373.7377279102384</v>
      </c>
      <c r="I58" s="68">
        <f t="shared" si="1"/>
        <v>47.721490322580642</v>
      </c>
    </row>
    <row r="59" spans="1:9" ht="13.5" customHeight="1" x14ac:dyDescent="0.2">
      <c r="A59" s="60" t="s">
        <v>48</v>
      </c>
      <c r="B59" s="61">
        <v>222</v>
      </c>
      <c r="C59" s="73">
        <v>543084</v>
      </c>
      <c r="D59" s="74">
        <v>3759.04</v>
      </c>
      <c r="E59" s="64">
        <f t="shared" si="0"/>
        <v>2115.8552640000003</v>
      </c>
      <c r="F59" s="65">
        <v>11667.54</v>
      </c>
      <c r="G59" s="66">
        <f t="shared" si="2"/>
        <v>17542.435264</v>
      </c>
      <c r="H59" s="67">
        <f t="shared" si="3"/>
        <v>2446.3243243243242</v>
      </c>
      <c r="I59" s="68">
        <f t="shared" si="1"/>
        <v>79.01997866666666</v>
      </c>
    </row>
    <row r="60" spans="1:9" ht="13.5" customHeight="1" x14ac:dyDescent="0.2">
      <c r="A60" s="60" t="s">
        <v>49</v>
      </c>
      <c r="B60" s="61">
        <v>1480</v>
      </c>
      <c r="C60" s="73">
        <v>3830026</v>
      </c>
      <c r="D60" s="74">
        <v>27639.87</v>
      </c>
      <c r="E60" s="64">
        <f t="shared" si="0"/>
        <v>14921.781296000001</v>
      </c>
      <c r="F60" s="65">
        <v>32927.449999999997</v>
      </c>
      <c r="G60" s="66">
        <f t="shared" si="2"/>
        <v>75489.101295999993</v>
      </c>
      <c r="H60" s="67">
        <f t="shared" si="3"/>
        <v>2587.8554054054052</v>
      </c>
      <c r="I60" s="68">
        <f t="shared" si="1"/>
        <v>51.006149524324321</v>
      </c>
    </row>
    <row r="61" spans="1:9" ht="13.5" customHeight="1" x14ac:dyDescent="0.2">
      <c r="A61" s="60" t="s">
        <v>50</v>
      </c>
      <c r="B61" s="61">
        <v>1732</v>
      </c>
      <c r="C61" s="73">
        <v>4161604</v>
      </c>
      <c r="D61" s="74">
        <v>28421.34</v>
      </c>
      <c r="E61" s="64">
        <f t="shared" si="0"/>
        <v>16213.609184000001</v>
      </c>
      <c r="F61" s="65">
        <v>37803.99</v>
      </c>
      <c r="G61" s="66">
        <f t="shared" si="2"/>
        <v>82438.939183999988</v>
      </c>
      <c r="H61" s="67">
        <f t="shared" si="3"/>
        <v>2402.7736720554271</v>
      </c>
      <c r="I61" s="68">
        <f t="shared" si="1"/>
        <v>47.597539944572745</v>
      </c>
    </row>
    <row r="62" spans="1:9" ht="13.5" customHeight="1" x14ac:dyDescent="0.2">
      <c r="A62" s="60" t="s">
        <v>51</v>
      </c>
      <c r="B62" s="61">
        <v>706</v>
      </c>
      <c r="C62" s="73">
        <v>1500290</v>
      </c>
      <c r="D62" s="74">
        <v>12050.07</v>
      </c>
      <c r="E62" s="64">
        <f t="shared" si="0"/>
        <v>5845.1298399999996</v>
      </c>
      <c r="F62" s="65">
        <v>14812.35</v>
      </c>
      <c r="G62" s="66">
        <f t="shared" si="2"/>
        <v>32707.54984</v>
      </c>
      <c r="H62" s="67">
        <f t="shared" si="3"/>
        <v>2125.0566572237958</v>
      </c>
      <c r="I62" s="68">
        <f t="shared" si="1"/>
        <v>46.327974277620399</v>
      </c>
    </row>
    <row r="63" spans="1:9" ht="13.5" customHeight="1" x14ac:dyDescent="0.2">
      <c r="A63" s="60" t="s">
        <v>52</v>
      </c>
      <c r="B63" s="61">
        <v>131</v>
      </c>
      <c r="C63" s="73">
        <v>293645</v>
      </c>
      <c r="D63" s="74">
        <v>2433.58</v>
      </c>
      <c r="E63" s="64">
        <f t="shared" si="0"/>
        <v>1144.0409200000001</v>
      </c>
      <c r="F63" s="64">
        <v>2371.73</v>
      </c>
      <c r="G63" s="66">
        <f t="shared" si="2"/>
        <v>5949.3509200000008</v>
      </c>
      <c r="H63" s="67">
        <f t="shared" si="3"/>
        <v>2241.5648854961833</v>
      </c>
      <c r="I63" s="68">
        <f t="shared" si="1"/>
        <v>45.414892519083978</v>
      </c>
    </row>
    <row r="64" spans="1:9" ht="13.5" customHeight="1" x14ac:dyDescent="0.2">
      <c r="A64" s="60" t="s">
        <v>75</v>
      </c>
      <c r="B64" s="61">
        <v>2583</v>
      </c>
      <c r="C64" s="75">
        <v>5267326</v>
      </c>
      <c r="D64" s="74">
        <v>37636.660000000003</v>
      </c>
      <c r="E64" s="64">
        <f t="shared" si="0"/>
        <v>20521.502096</v>
      </c>
      <c r="F64" s="65">
        <v>56867.24</v>
      </c>
      <c r="G64" s="66">
        <f t="shared" si="2"/>
        <v>115025.40209600001</v>
      </c>
      <c r="H64" s="67">
        <f t="shared" si="3"/>
        <v>2039.2280294231514</v>
      </c>
      <c r="I64" s="68">
        <f t="shared" si="1"/>
        <v>44.531708128532713</v>
      </c>
    </row>
    <row r="65" spans="1:9" ht="13.5" customHeight="1" x14ac:dyDescent="0.2">
      <c r="A65" s="60" t="s">
        <v>53</v>
      </c>
      <c r="B65" s="61">
        <v>1025</v>
      </c>
      <c r="C65" s="73">
        <v>2888799</v>
      </c>
      <c r="D65" s="74">
        <v>20427.939999999999</v>
      </c>
      <c r="E65" s="64">
        <f t="shared" si="0"/>
        <v>11254.760904000001</v>
      </c>
      <c r="F65" s="65">
        <v>23983.73</v>
      </c>
      <c r="G65" s="66">
        <f t="shared" si="2"/>
        <v>55666.430903999993</v>
      </c>
      <c r="H65" s="67">
        <f t="shared" si="3"/>
        <v>2818.3404878048782</v>
      </c>
      <c r="I65" s="68">
        <f t="shared" si="1"/>
        <v>54.308713077073165</v>
      </c>
    </row>
    <row r="66" spans="1:9" ht="13.5" customHeight="1" x14ac:dyDescent="0.2">
      <c r="A66" s="60" t="s">
        <v>54</v>
      </c>
      <c r="B66" s="61">
        <v>706</v>
      </c>
      <c r="C66" s="73">
        <v>1818217</v>
      </c>
      <c r="D66" s="74">
        <v>15379.91</v>
      </c>
      <c r="E66" s="64">
        <f t="shared" si="0"/>
        <v>7083.7734320000009</v>
      </c>
      <c r="F66" s="65">
        <v>15284.81</v>
      </c>
      <c r="G66" s="66">
        <f t="shared" si="2"/>
        <v>37748.493432000003</v>
      </c>
      <c r="H66" s="67">
        <f t="shared" si="3"/>
        <v>2575.3781869688387</v>
      </c>
      <c r="I66" s="68">
        <f t="shared" si="1"/>
        <v>53.468121008498585</v>
      </c>
    </row>
    <row r="67" spans="1:9" ht="13.5" customHeight="1" x14ac:dyDescent="0.2">
      <c r="A67" s="60" t="s">
        <v>55</v>
      </c>
      <c r="B67" s="76">
        <v>434</v>
      </c>
      <c r="C67" s="73">
        <v>1106168</v>
      </c>
      <c r="D67" s="74">
        <v>10111.08</v>
      </c>
      <c r="E67" s="64">
        <f t="shared" ref="E67:E72" si="4">C67*19.48/5000</f>
        <v>4309.6305279999997</v>
      </c>
      <c r="F67" s="65">
        <v>6940.92</v>
      </c>
      <c r="G67" s="66">
        <f t="shared" si="2"/>
        <v>21361.630528000002</v>
      </c>
      <c r="H67" s="67">
        <f t="shared" si="3"/>
        <v>2548.7741935483873</v>
      </c>
      <c r="I67" s="68">
        <f t="shared" ref="I67:I72" si="5">G67/B67</f>
        <v>49.220346838709681</v>
      </c>
    </row>
    <row r="68" spans="1:9" ht="13.5" customHeight="1" x14ac:dyDescent="0.2">
      <c r="A68" s="60" t="s">
        <v>56</v>
      </c>
      <c r="B68" s="61">
        <v>986</v>
      </c>
      <c r="C68" s="73">
        <v>2246411</v>
      </c>
      <c r="D68" s="74">
        <v>15621.44</v>
      </c>
      <c r="E68" s="64">
        <f t="shared" si="4"/>
        <v>8752.017256000001</v>
      </c>
      <c r="F68" s="65">
        <v>22574.87</v>
      </c>
      <c r="G68" s="66">
        <f>SUM(D68:F68)</f>
        <v>46948.327256000004</v>
      </c>
      <c r="H68" s="67">
        <f>C68/B68</f>
        <v>2278.3073022312374</v>
      </c>
      <c r="I68" s="68">
        <f t="shared" si="5"/>
        <v>47.614936365111568</v>
      </c>
    </row>
    <row r="69" spans="1:9" ht="13.5" customHeight="1" x14ac:dyDescent="0.2">
      <c r="A69" s="60" t="s">
        <v>57</v>
      </c>
      <c r="B69" s="61">
        <v>2019</v>
      </c>
      <c r="C69" s="75">
        <v>3166796</v>
      </c>
      <c r="D69" s="74">
        <v>24509.99</v>
      </c>
      <c r="E69" s="64">
        <f t="shared" si="4"/>
        <v>12337.837216</v>
      </c>
      <c r="F69" s="65">
        <v>36374.959999999999</v>
      </c>
      <c r="G69" s="66">
        <f>SUM(D69:F69)</f>
        <v>73222.787215999997</v>
      </c>
      <c r="H69" s="67">
        <f>C69/B69</f>
        <v>1568.497275879148</v>
      </c>
      <c r="I69" s="68">
        <f t="shared" si="5"/>
        <v>36.266858452699353</v>
      </c>
    </row>
    <row r="70" spans="1:9" ht="13.5" customHeight="1" x14ac:dyDescent="0.2">
      <c r="A70" s="60" t="s">
        <v>76</v>
      </c>
      <c r="B70" s="61">
        <v>2795</v>
      </c>
      <c r="C70" s="75">
        <v>5899669</v>
      </c>
      <c r="D70" s="74">
        <v>38447.07</v>
      </c>
      <c r="E70" s="64">
        <f t="shared" si="4"/>
        <v>22985.110424000002</v>
      </c>
      <c r="F70" s="65">
        <v>33514.61</v>
      </c>
      <c r="G70" s="66">
        <f>SUM(D70:F70)</f>
        <v>94946.790424000006</v>
      </c>
      <c r="H70" s="67">
        <f>C70/B70</f>
        <v>2110.7939177101966</v>
      </c>
      <c r="I70" s="68">
        <f t="shared" si="5"/>
        <v>33.970229132021473</v>
      </c>
    </row>
    <row r="71" spans="1:9" ht="13.5" customHeight="1" x14ac:dyDescent="0.2">
      <c r="A71" s="60" t="s">
        <v>58</v>
      </c>
      <c r="B71" s="61">
        <v>1120</v>
      </c>
      <c r="C71" s="73">
        <v>2167724</v>
      </c>
      <c r="D71" s="74">
        <v>16288.55</v>
      </c>
      <c r="E71" s="64">
        <f t="shared" si="4"/>
        <v>8445.4527040000012</v>
      </c>
      <c r="F71" s="65">
        <v>31310.58</v>
      </c>
      <c r="G71" s="66">
        <f>SUM(D71:F71)</f>
        <v>56044.582704</v>
      </c>
      <c r="H71" s="67">
        <f>C71/B71</f>
        <v>1935.4678571428572</v>
      </c>
      <c r="I71" s="68">
        <f t="shared" si="5"/>
        <v>50.039805985714288</v>
      </c>
    </row>
    <row r="72" spans="1:9" x14ac:dyDescent="0.2">
      <c r="A72" s="60" t="s">
        <v>77</v>
      </c>
      <c r="B72" s="61">
        <v>2108</v>
      </c>
      <c r="C72" s="73">
        <v>4881213</v>
      </c>
      <c r="D72" s="77">
        <v>30292.92</v>
      </c>
      <c r="E72" s="64">
        <f t="shared" si="4"/>
        <v>19017.205847999998</v>
      </c>
      <c r="F72" s="66">
        <v>43013.1</v>
      </c>
      <c r="G72" s="66">
        <f>SUM(D72:F72)</f>
        <v>92323.225848000002</v>
      </c>
      <c r="H72" s="67">
        <f>C72/B72</f>
        <v>2315.5659392789375</v>
      </c>
      <c r="I72" s="68">
        <f t="shared" si="5"/>
        <v>43.796596702087285</v>
      </c>
    </row>
    <row r="73" spans="1:9" s="16" customFormat="1" x14ac:dyDescent="0.2">
      <c r="A73" s="78"/>
      <c r="B73" s="79"/>
      <c r="C73" s="80"/>
      <c r="D73" s="81"/>
      <c r="E73" s="81"/>
    </row>
    <row r="74" spans="1:9" x14ac:dyDescent="0.2">
      <c r="A74" s="13" t="s">
        <v>59</v>
      </c>
      <c r="B74" s="82">
        <f>SUM(B2:B72)</f>
        <v>107722</v>
      </c>
      <c r="C74" s="82">
        <f>SUM(C2:C73)</f>
        <v>220364736</v>
      </c>
      <c r="D74" s="83">
        <f>SUM(D2:D72)</f>
        <v>1617265.86</v>
      </c>
      <c r="E74" s="83">
        <f>SUM(E2:E71)</f>
        <v>839523.80560800002</v>
      </c>
      <c r="F74" s="15">
        <f>SUM(F2:F72)</f>
        <v>1968162.4800000002</v>
      </c>
      <c r="G74" s="15">
        <f>SUM(G2:G71)</f>
        <v>4351646.1256080009</v>
      </c>
      <c r="H74" s="14">
        <f>C74/B74</f>
        <v>2045.6799539555523</v>
      </c>
      <c r="I74" s="39">
        <f>G74/B74</f>
        <v>40.397004563673164</v>
      </c>
    </row>
  </sheetData>
  <phoneticPr fontId="1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9"/>
  <sheetViews>
    <sheetView workbookViewId="0"/>
  </sheetViews>
  <sheetFormatPr defaultColWidth="9.140625" defaultRowHeight="12.75" x14ac:dyDescent="0.2"/>
  <cols>
    <col min="1" max="1" width="21.140625" style="59" bestFit="1" customWidth="1"/>
    <col min="2" max="2" width="11.28515625" style="84" bestFit="1" customWidth="1"/>
    <col min="3" max="3" width="13.7109375" style="84" bestFit="1" customWidth="1"/>
    <col min="4" max="4" width="13.42578125" style="85" customWidth="1"/>
    <col min="5" max="5" width="11.7109375" style="85" customWidth="1"/>
    <col min="6" max="6" width="15.42578125" style="86" customWidth="1"/>
    <col min="7" max="7" width="13.42578125" style="59" customWidth="1"/>
    <col min="8" max="8" width="13.85546875" style="87" customWidth="1"/>
    <col min="9" max="9" width="11.85546875" style="59" customWidth="1"/>
    <col min="10" max="16384" width="9.140625" style="59"/>
  </cols>
  <sheetData>
    <row r="1" spans="1:9" ht="13.5" customHeight="1" x14ac:dyDescent="0.2">
      <c r="A1" s="50" t="s">
        <v>0</v>
      </c>
      <c r="B1" s="51" t="s">
        <v>66</v>
      </c>
      <c r="C1" s="52" t="s">
        <v>67</v>
      </c>
      <c r="D1" s="53" t="s">
        <v>68</v>
      </c>
      <c r="E1" s="54" t="s">
        <v>60</v>
      </c>
      <c r="F1" s="55" t="s">
        <v>69</v>
      </c>
      <c r="G1" s="56" t="s">
        <v>61</v>
      </c>
      <c r="H1" s="57" t="s">
        <v>62</v>
      </c>
      <c r="I1" s="58" t="s">
        <v>63</v>
      </c>
    </row>
    <row r="2" spans="1:9" ht="13.5" customHeight="1" x14ac:dyDescent="0.2">
      <c r="A2" s="60" t="s">
        <v>71</v>
      </c>
      <c r="B2" s="61">
        <v>399</v>
      </c>
      <c r="C2" s="62">
        <v>892939</v>
      </c>
      <c r="D2" s="63">
        <v>7850.37</v>
      </c>
      <c r="E2" s="64">
        <f>C2*18.25/5000</f>
        <v>3259.2273500000001</v>
      </c>
      <c r="F2" s="65">
        <v>9394.49</v>
      </c>
      <c r="G2" s="66">
        <f>SUM(D2:F2)</f>
        <v>20504.087350000002</v>
      </c>
      <c r="H2" s="67">
        <f>C2/B2</f>
        <v>2237.9423558897242</v>
      </c>
      <c r="I2" s="68">
        <f>G2/B2</f>
        <v>51.388690100250628</v>
      </c>
    </row>
    <row r="3" spans="1:9" ht="13.5" customHeight="1" x14ac:dyDescent="0.2">
      <c r="A3" s="60" t="s">
        <v>1</v>
      </c>
      <c r="B3" s="61">
        <v>4914</v>
      </c>
      <c r="C3" s="62">
        <v>10069822</v>
      </c>
      <c r="D3" s="63">
        <v>82377.09</v>
      </c>
      <c r="E3" s="64">
        <f t="shared" ref="E3:E70" si="0">C3*18.25/5000</f>
        <v>36754.850299999998</v>
      </c>
      <c r="F3" s="65">
        <v>71457.149999999994</v>
      </c>
      <c r="G3" s="66">
        <f>SUM(D3:F3)</f>
        <v>190589.09029999998</v>
      </c>
      <c r="H3" s="67">
        <f>C3/B3</f>
        <v>2049.2108262108263</v>
      </c>
      <c r="I3" s="68">
        <f t="shared" ref="I3:I71" si="1">G3/B3</f>
        <v>38.784918660968657</v>
      </c>
    </row>
    <row r="4" spans="1:9" ht="13.5" customHeight="1" x14ac:dyDescent="0.2">
      <c r="A4" s="60" t="s">
        <v>2</v>
      </c>
      <c r="B4" s="61">
        <v>3528</v>
      </c>
      <c r="C4" s="62">
        <v>6804992</v>
      </c>
      <c r="D4" s="63">
        <v>49214.66</v>
      </c>
      <c r="E4" s="64">
        <f t="shared" si="0"/>
        <v>24838.220799999999</v>
      </c>
      <c r="F4" s="65">
        <v>53496</v>
      </c>
      <c r="G4" s="66">
        <f t="shared" ref="G4:G72" si="2">SUM(D4:F4)</f>
        <v>127548.8808</v>
      </c>
      <c r="H4" s="67">
        <f t="shared" ref="H4:H72" si="3">C4/B4</f>
        <v>1928.8526077097506</v>
      </c>
      <c r="I4" s="68">
        <f t="shared" si="1"/>
        <v>36.153310884353743</v>
      </c>
    </row>
    <row r="5" spans="1:9" ht="13.5" customHeight="1" x14ac:dyDescent="0.2">
      <c r="A5" s="60" t="s">
        <v>3</v>
      </c>
      <c r="B5" s="61">
        <v>1153</v>
      </c>
      <c r="C5" s="62">
        <v>2456887</v>
      </c>
      <c r="D5" s="63">
        <v>23702.75</v>
      </c>
      <c r="E5" s="64">
        <f t="shared" si="0"/>
        <v>8967.6375499999995</v>
      </c>
      <c r="F5" s="65">
        <v>19678.89</v>
      </c>
      <c r="G5" s="66">
        <f t="shared" si="2"/>
        <v>52349.277549999999</v>
      </c>
      <c r="H5" s="67">
        <f t="shared" si="3"/>
        <v>2130.8647007805725</v>
      </c>
      <c r="I5" s="68">
        <f t="shared" si="1"/>
        <v>45.402669167389419</v>
      </c>
    </row>
    <row r="6" spans="1:9" ht="13.5" customHeight="1" x14ac:dyDescent="0.2">
      <c r="A6" s="60" t="s">
        <v>72</v>
      </c>
      <c r="B6" s="61">
        <v>1800</v>
      </c>
      <c r="C6" s="62">
        <v>4965464</v>
      </c>
      <c r="D6" s="63">
        <v>67671.34</v>
      </c>
      <c r="E6" s="64">
        <f t="shared" si="0"/>
        <v>18123.943599999999</v>
      </c>
      <c r="F6" s="65">
        <v>39100</v>
      </c>
      <c r="G6" s="66">
        <f t="shared" si="2"/>
        <v>124895.2836</v>
      </c>
      <c r="H6" s="67">
        <f t="shared" si="3"/>
        <v>2758.5911111111113</v>
      </c>
      <c r="I6" s="68">
        <f t="shared" si="1"/>
        <v>69.386268666666666</v>
      </c>
    </row>
    <row r="7" spans="1:9" ht="13.5" customHeight="1" x14ac:dyDescent="0.2">
      <c r="A7" s="60" t="s">
        <v>4</v>
      </c>
      <c r="B7" s="61">
        <v>1402</v>
      </c>
      <c r="C7" s="62">
        <v>3421093</v>
      </c>
      <c r="D7" s="63">
        <v>21854.14</v>
      </c>
      <c r="E7" s="64">
        <f t="shared" si="0"/>
        <v>12486.989449999999</v>
      </c>
      <c r="F7" s="65">
        <v>21810.240000000002</v>
      </c>
      <c r="G7" s="66">
        <f t="shared" si="2"/>
        <v>56151.369449999998</v>
      </c>
      <c r="H7" s="67">
        <f t="shared" si="3"/>
        <v>2440.1519258202566</v>
      </c>
      <c r="I7" s="68">
        <f t="shared" si="1"/>
        <v>40.050905456490725</v>
      </c>
    </row>
    <row r="8" spans="1:9" ht="13.5" customHeight="1" x14ac:dyDescent="0.2">
      <c r="A8" s="60" t="s">
        <v>5</v>
      </c>
      <c r="B8" s="61">
        <v>2751</v>
      </c>
      <c r="C8" s="62">
        <v>6817082</v>
      </c>
      <c r="D8" s="63">
        <v>45032.81</v>
      </c>
      <c r="E8" s="64">
        <f t="shared" si="0"/>
        <v>24882.349300000002</v>
      </c>
      <c r="F8" s="65">
        <v>46783.9</v>
      </c>
      <c r="G8" s="66">
        <f t="shared" si="2"/>
        <v>116699.05929999999</v>
      </c>
      <c r="H8" s="67">
        <f t="shared" si="3"/>
        <v>2478.0378044347508</v>
      </c>
      <c r="I8" s="68">
        <f t="shared" si="1"/>
        <v>42.420595892402758</v>
      </c>
    </row>
    <row r="9" spans="1:9" ht="13.5" customHeight="1" x14ac:dyDescent="0.2">
      <c r="A9" s="60" t="s">
        <v>6</v>
      </c>
      <c r="B9" s="61">
        <v>211</v>
      </c>
      <c r="C9" s="62">
        <v>464601</v>
      </c>
      <c r="D9" s="63">
        <v>4315.25</v>
      </c>
      <c r="E9" s="64">
        <f t="shared" si="0"/>
        <v>1695.7936500000001</v>
      </c>
      <c r="F9" s="65">
        <v>8364.01</v>
      </c>
      <c r="G9" s="66">
        <f t="shared" si="2"/>
        <v>14375.05365</v>
      </c>
      <c r="H9" s="67">
        <f t="shared" si="3"/>
        <v>2201.9004739336492</v>
      </c>
      <c r="I9" s="68">
        <f t="shared" si="1"/>
        <v>68.1282163507109</v>
      </c>
    </row>
    <row r="10" spans="1:9" ht="13.5" customHeight="1" x14ac:dyDescent="0.2">
      <c r="A10" s="60" t="s">
        <v>7</v>
      </c>
      <c r="B10" s="61">
        <v>1118</v>
      </c>
      <c r="C10" s="62">
        <v>1839203</v>
      </c>
      <c r="D10" s="63">
        <v>13567.63</v>
      </c>
      <c r="E10" s="64">
        <f t="shared" si="0"/>
        <v>6713.0909499999998</v>
      </c>
      <c r="F10" s="65">
        <v>21379.82</v>
      </c>
      <c r="G10" s="66">
        <f t="shared" si="2"/>
        <v>41660.540949999995</v>
      </c>
      <c r="H10" s="67">
        <f t="shared" si="3"/>
        <v>1645.0831842576029</v>
      </c>
      <c r="I10" s="68">
        <f t="shared" si="1"/>
        <v>37.263453443649368</v>
      </c>
    </row>
    <row r="11" spans="1:9" ht="13.5" customHeight="1" x14ac:dyDescent="0.2">
      <c r="A11" s="60" t="s">
        <v>8</v>
      </c>
      <c r="B11" s="61">
        <v>919</v>
      </c>
      <c r="C11" s="62">
        <v>2830008</v>
      </c>
      <c r="D11" s="63">
        <v>18474.830000000002</v>
      </c>
      <c r="E11" s="64">
        <f t="shared" si="0"/>
        <v>10329.529200000001</v>
      </c>
      <c r="F11" s="65">
        <v>23996.18</v>
      </c>
      <c r="G11" s="66">
        <f t="shared" si="2"/>
        <v>52800.539199999999</v>
      </c>
      <c r="H11" s="67">
        <f t="shared" si="3"/>
        <v>3079.442872687704</v>
      </c>
      <c r="I11" s="68">
        <f t="shared" si="1"/>
        <v>57.454340805223069</v>
      </c>
    </row>
    <row r="12" spans="1:9" ht="13.5" customHeight="1" x14ac:dyDescent="0.2">
      <c r="A12" s="60" t="s">
        <v>9</v>
      </c>
      <c r="B12" s="61">
        <v>1167</v>
      </c>
      <c r="C12" s="62">
        <v>2925581</v>
      </c>
      <c r="D12" s="63">
        <v>23184.720000000001</v>
      </c>
      <c r="E12" s="64">
        <f t="shared" si="0"/>
        <v>10678.370650000001</v>
      </c>
      <c r="F12" s="65">
        <v>29215.3</v>
      </c>
      <c r="G12" s="66">
        <f t="shared" si="2"/>
        <v>63078.390650000001</v>
      </c>
      <c r="H12" s="67">
        <f t="shared" si="3"/>
        <v>2506.9245929734361</v>
      </c>
      <c r="I12" s="68">
        <f t="shared" si="1"/>
        <v>54.051748628963153</v>
      </c>
    </row>
    <row r="13" spans="1:9" ht="13.5" customHeight="1" x14ac:dyDescent="0.2">
      <c r="A13" s="60" t="s">
        <v>10</v>
      </c>
      <c r="B13" s="61">
        <v>225</v>
      </c>
      <c r="C13" s="62">
        <v>773651</v>
      </c>
      <c r="D13" s="63">
        <v>6119.97</v>
      </c>
      <c r="E13" s="64">
        <f t="shared" si="0"/>
        <v>2823.8261499999999</v>
      </c>
      <c r="F13" s="65">
        <v>7339.98</v>
      </c>
      <c r="G13" s="66">
        <f t="shared" si="2"/>
        <v>16283.77615</v>
      </c>
      <c r="H13" s="67">
        <f t="shared" si="3"/>
        <v>3438.4488888888891</v>
      </c>
      <c r="I13" s="68">
        <f t="shared" si="1"/>
        <v>72.372338444444438</v>
      </c>
    </row>
    <row r="14" spans="1:9" ht="13.5" customHeight="1" x14ac:dyDescent="0.2">
      <c r="A14" s="60" t="s">
        <v>12</v>
      </c>
      <c r="B14" s="61">
        <v>2381</v>
      </c>
      <c r="C14" s="62"/>
      <c r="D14" s="63"/>
      <c r="E14" s="64">
        <f t="shared" si="0"/>
        <v>0</v>
      </c>
      <c r="F14" s="65">
        <v>31954.54</v>
      </c>
      <c r="G14" s="66">
        <f t="shared" si="2"/>
        <v>31954.54</v>
      </c>
      <c r="H14" s="67">
        <f t="shared" si="3"/>
        <v>0</v>
      </c>
      <c r="I14" s="68">
        <f t="shared" si="1"/>
        <v>13.420638387232255</v>
      </c>
    </row>
    <row r="15" spans="1:9" ht="13.5" customHeight="1" x14ac:dyDescent="0.2">
      <c r="A15" s="60" t="s">
        <v>13</v>
      </c>
      <c r="B15" s="61">
        <v>2079</v>
      </c>
      <c r="C15" s="62">
        <v>4592849</v>
      </c>
      <c r="D15" s="63">
        <v>35316.69</v>
      </c>
      <c r="E15" s="64">
        <f t="shared" si="0"/>
        <v>16763.898850000001</v>
      </c>
      <c r="F15" s="65">
        <v>49469.91</v>
      </c>
      <c r="G15" s="66">
        <f t="shared" si="2"/>
        <v>101550.49885</v>
      </c>
      <c r="H15" s="67">
        <f t="shared" si="3"/>
        <v>2209.162578162578</v>
      </c>
      <c r="I15" s="68">
        <f t="shared" si="1"/>
        <v>48.845838792688795</v>
      </c>
    </row>
    <row r="16" spans="1:9" ht="13.5" customHeight="1" x14ac:dyDescent="0.2">
      <c r="A16" s="60" t="s">
        <v>15</v>
      </c>
      <c r="B16" s="61">
        <v>208</v>
      </c>
      <c r="C16" s="62">
        <v>661436</v>
      </c>
      <c r="D16" s="63">
        <v>3752.78</v>
      </c>
      <c r="E16" s="64">
        <f t="shared" si="0"/>
        <v>2414.2413999999999</v>
      </c>
      <c r="F16" s="65">
        <v>6179.94</v>
      </c>
      <c r="G16" s="66">
        <f t="shared" si="2"/>
        <v>12346.9614</v>
      </c>
      <c r="H16" s="67">
        <f t="shared" si="3"/>
        <v>3179.9807692307691</v>
      </c>
      <c r="I16" s="68">
        <f t="shared" si="1"/>
        <v>59.360391346153847</v>
      </c>
    </row>
    <row r="17" spans="1:9" ht="13.5" customHeight="1" x14ac:dyDescent="0.2">
      <c r="A17" s="60" t="s">
        <v>16</v>
      </c>
      <c r="B17" s="61">
        <v>831</v>
      </c>
      <c r="C17" s="62">
        <v>1713868</v>
      </c>
      <c r="D17" s="63">
        <v>11521.51</v>
      </c>
      <c r="E17" s="64">
        <f t="shared" si="0"/>
        <v>6255.6181999999999</v>
      </c>
      <c r="F17" s="65">
        <v>12944.33</v>
      </c>
      <c r="G17" s="66">
        <f t="shared" si="2"/>
        <v>30721.458200000001</v>
      </c>
      <c r="H17" s="67">
        <f t="shared" si="3"/>
        <v>2062.4163658243083</v>
      </c>
      <c r="I17" s="68">
        <f t="shared" si="1"/>
        <v>36.969263778580029</v>
      </c>
    </row>
    <row r="18" spans="1:9" ht="13.5" customHeight="1" x14ac:dyDescent="0.2">
      <c r="A18" s="60" t="s">
        <v>73</v>
      </c>
      <c r="B18" s="61">
        <v>993</v>
      </c>
      <c r="C18" s="62">
        <v>2040628</v>
      </c>
      <c r="D18" s="63">
        <v>15097.57</v>
      </c>
      <c r="E18" s="64">
        <f t="shared" si="0"/>
        <v>7448.2921999999999</v>
      </c>
      <c r="F18" s="65">
        <v>15432.04</v>
      </c>
      <c r="G18" s="66">
        <f t="shared" si="2"/>
        <v>37977.902199999997</v>
      </c>
      <c r="H18" s="67">
        <f t="shared" si="3"/>
        <v>2055.0130916414905</v>
      </c>
      <c r="I18" s="68">
        <f t="shared" si="1"/>
        <v>38.245621550855986</v>
      </c>
    </row>
    <row r="19" spans="1:9" ht="13.5" customHeight="1" x14ac:dyDescent="0.2">
      <c r="A19" s="60" t="s">
        <v>17</v>
      </c>
      <c r="B19" s="61">
        <v>456</v>
      </c>
      <c r="C19" s="62">
        <v>1080438</v>
      </c>
      <c r="D19" s="63">
        <v>8827.18</v>
      </c>
      <c r="E19" s="64">
        <f t="shared" si="0"/>
        <v>3943.5987</v>
      </c>
      <c r="F19" s="65">
        <v>6978.68</v>
      </c>
      <c r="G19" s="66">
        <f t="shared" si="2"/>
        <v>19749.458700000003</v>
      </c>
      <c r="H19" s="67">
        <f t="shared" si="3"/>
        <v>2369.3815789473683</v>
      </c>
      <c r="I19" s="68">
        <f t="shared" si="1"/>
        <v>43.310216447368425</v>
      </c>
    </row>
    <row r="20" spans="1:9" ht="13.5" customHeight="1" x14ac:dyDescent="0.2">
      <c r="A20" s="60" t="s">
        <v>18</v>
      </c>
      <c r="B20" s="61">
        <v>1653</v>
      </c>
      <c r="C20" s="62">
        <v>4101499</v>
      </c>
      <c r="D20" s="63">
        <v>30280.01</v>
      </c>
      <c r="E20" s="64">
        <f t="shared" si="0"/>
        <v>14970.47135</v>
      </c>
      <c r="F20" s="65">
        <v>29294.39</v>
      </c>
      <c r="G20" s="66">
        <f t="shared" si="2"/>
        <v>74544.871350000001</v>
      </c>
      <c r="H20" s="67">
        <f t="shared" si="3"/>
        <v>2481.2456140350878</v>
      </c>
      <c r="I20" s="68">
        <f t="shared" si="1"/>
        <v>45.096715880217786</v>
      </c>
    </row>
    <row r="21" spans="1:9" ht="13.5" customHeight="1" x14ac:dyDescent="0.2">
      <c r="A21" s="60" t="s">
        <v>19</v>
      </c>
      <c r="B21" s="61">
        <v>1624</v>
      </c>
      <c r="C21" s="62">
        <v>3401221</v>
      </c>
      <c r="D21" s="63">
        <v>25373.88</v>
      </c>
      <c r="E21" s="64">
        <f t="shared" si="0"/>
        <v>12414.45665</v>
      </c>
      <c r="F21" s="65">
        <v>26953.7</v>
      </c>
      <c r="G21" s="66">
        <f t="shared" si="2"/>
        <v>64742.036649999995</v>
      </c>
      <c r="H21" s="67">
        <f t="shared" si="3"/>
        <v>2094.3479064039407</v>
      </c>
      <c r="I21" s="68">
        <f t="shared" si="1"/>
        <v>39.865786114532014</v>
      </c>
    </row>
    <row r="22" spans="1:9" ht="13.5" customHeight="1" x14ac:dyDescent="0.2">
      <c r="A22" s="60" t="s">
        <v>20</v>
      </c>
      <c r="B22" s="61">
        <v>272</v>
      </c>
      <c r="C22" s="62">
        <v>782018</v>
      </c>
      <c r="D22" s="63">
        <v>6992.86</v>
      </c>
      <c r="E22" s="64">
        <f t="shared" si="0"/>
        <v>2854.3656999999998</v>
      </c>
      <c r="F22" s="65">
        <v>10475.26</v>
      </c>
      <c r="G22" s="66">
        <f t="shared" si="2"/>
        <v>20322.485699999997</v>
      </c>
      <c r="H22" s="67">
        <f t="shared" si="3"/>
        <v>2875.0661764705883</v>
      </c>
      <c r="I22" s="68">
        <f t="shared" si="1"/>
        <v>74.715020955882338</v>
      </c>
    </row>
    <row r="23" spans="1:9" ht="13.5" customHeight="1" x14ac:dyDescent="0.2">
      <c r="A23" s="60" t="s">
        <v>107</v>
      </c>
      <c r="B23" s="73">
        <v>718</v>
      </c>
      <c r="C23" s="62">
        <v>1920092</v>
      </c>
      <c r="D23" s="63">
        <v>12046.9</v>
      </c>
      <c r="E23" s="64">
        <f t="shared" si="0"/>
        <v>7008.3357999999998</v>
      </c>
      <c r="F23" s="65">
        <v>14881.24</v>
      </c>
      <c r="G23" s="66">
        <f>SUM(D23:F23)</f>
        <v>33936.4758</v>
      </c>
      <c r="H23" s="67">
        <f>C23/B23</f>
        <v>2674.2228412256268</v>
      </c>
      <c r="I23" s="68">
        <f>G23/B23</f>
        <v>47.265286629526464</v>
      </c>
    </row>
    <row r="24" spans="1:9" ht="13.5" customHeight="1" x14ac:dyDescent="0.2">
      <c r="A24" s="60" t="s">
        <v>21</v>
      </c>
      <c r="B24" s="61">
        <v>2047</v>
      </c>
      <c r="C24" s="62">
        <v>3814465</v>
      </c>
      <c r="D24" s="63">
        <v>30436.55</v>
      </c>
      <c r="E24" s="64">
        <f t="shared" si="0"/>
        <v>13922.79725</v>
      </c>
      <c r="F24" s="65">
        <v>32273.3</v>
      </c>
      <c r="G24" s="66">
        <f t="shared" si="2"/>
        <v>76632.647249999995</v>
      </c>
      <c r="H24" s="67">
        <f t="shared" si="3"/>
        <v>1863.4416218856863</v>
      </c>
      <c r="I24" s="68">
        <f t="shared" si="1"/>
        <v>37.436564362481676</v>
      </c>
    </row>
    <row r="25" spans="1:9" ht="13.5" customHeight="1" x14ac:dyDescent="0.2">
      <c r="A25" s="60" t="s">
        <v>22</v>
      </c>
      <c r="B25" s="61">
        <v>1532</v>
      </c>
      <c r="C25" s="62"/>
      <c r="D25" s="63">
        <v>10538.57</v>
      </c>
      <c r="E25" s="64">
        <f t="shared" si="0"/>
        <v>0</v>
      </c>
      <c r="F25" s="65">
        <v>22809.06</v>
      </c>
      <c r="G25" s="66">
        <f t="shared" si="2"/>
        <v>33347.630000000005</v>
      </c>
      <c r="H25" s="67">
        <f t="shared" si="3"/>
        <v>0</v>
      </c>
      <c r="I25" s="68">
        <f t="shared" si="1"/>
        <v>21.767382506527419</v>
      </c>
    </row>
    <row r="26" spans="1:9" ht="13.5" customHeight="1" x14ac:dyDescent="0.2">
      <c r="A26" s="60" t="s">
        <v>104</v>
      </c>
      <c r="B26" s="61">
        <v>865</v>
      </c>
      <c r="C26" s="62">
        <v>1739213</v>
      </c>
      <c r="D26" s="63">
        <v>10432.950000000001</v>
      </c>
      <c r="E26" s="64">
        <f t="shared" si="0"/>
        <v>6348.12745</v>
      </c>
      <c r="F26" s="65">
        <v>18384.759999999998</v>
      </c>
      <c r="G26" s="66">
        <f t="shared" si="2"/>
        <v>35165.837449999999</v>
      </c>
      <c r="H26" s="67">
        <f t="shared" si="3"/>
        <v>2010.6508670520232</v>
      </c>
      <c r="I26" s="68">
        <f t="shared" si="1"/>
        <v>40.654147341040463</v>
      </c>
    </row>
    <row r="27" spans="1:9" ht="13.5" customHeight="1" x14ac:dyDescent="0.2">
      <c r="A27" s="60" t="s">
        <v>24</v>
      </c>
      <c r="B27" s="61">
        <v>867</v>
      </c>
      <c r="C27" s="62"/>
      <c r="D27" s="63"/>
      <c r="E27" s="64">
        <f t="shared" si="0"/>
        <v>0</v>
      </c>
      <c r="F27" s="65">
        <v>14001.94</v>
      </c>
      <c r="G27" s="66">
        <f t="shared" si="2"/>
        <v>14001.94</v>
      </c>
      <c r="H27" s="67">
        <f t="shared" si="3"/>
        <v>0</v>
      </c>
      <c r="I27" s="68">
        <f t="shared" si="1"/>
        <v>16.149873125720877</v>
      </c>
    </row>
    <row r="28" spans="1:9" ht="13.5" customHeight="1" x14ac:dyDescent="0.2">
      <c r="A28" s="60" t="s">
        <v>108</v>
      </c>
      <c r="B28" s="61">
        <v>2095</v>
      </c>
      <c r="C28" s="62">
        <v>3378254</v>
      </c>
      <c r="D28" s="63">
        <v>27693.415000000001</v>
      </c>
      <c r="E28" s="64">
        <f>C28*18.25/5000</f>
        <v>12330.6271</v>
      </c>
      <c r="F28" s="65">
        <v>51794.68</v>
      </c>
      <c r="G28" s="66">
        <f>SUM(D28:F28)</f>
        <v>91818.722099999999</v>
      </c>
      <c r="H28" s="67">
        <f>C28/B28</f>
        <v>1612.5317422434368</v>
      </c>
      <c r="I28" s="68">
        <f>G28/B28</f>
        <v>43.827552315035796</v>
      </c>
    </row>
    <row r="29" spans="1:9" ht="13.5" customHeight="1" x14ac:dyDescent="0.2">
      <c r="A29" s="60" t="s">
        <v>25</v>
      </c>
      <c r="B29" s="61">
        <v>979</v>
      </c>
      <c r="C29" s="62">
        <v>1791809</v>
      </c>
      <c r="D29" s="63">
        <v>13184.95</v>
      </c>
      <c r="E29" s="64">
        <f t="shared" si="0"/>
        <v>6540.1028500000002</v>
      </c>
      <c r="F29" s="65">
        <v>24818.99</v>
      </c>
      <c r="G29" s="66">
        <f t="shared" si="2"/>
        <v>44544.042849999998</v>
      </c>
      <c r="H29" s="67">
        <f t="shared" si="3"/>
        <v>1830.2441266598571</v>
      </c>
      <c r="I29" s="68">
        <f t="shared" si="1"/>
        <v>45.499533043922369</v>
      </c>
    </row>
    <row r="30" spans="1:9" ht="13.5" customHeight="1" x14ac:dyDescent="0.2">
      <c r="A30" s="60" t="s">
        <v>26</v>
      </c>
      <c r="B30" s="61">
        <v>1294</v>
      </c>
      <c r="C30" s="62">
        <v>2880950</v>
      </c>
      <c r="D30" s="63">
        <v>20527.37</v>
      </c>
      <c r="E30" s="64">
        <f t="shared" si="0"/>
        <v>10515.467500000001</v>
      </c>
      <c r="F30" s="65">
        <v>30107.77</v>
      </c>
      <c r="G30" s="66">
        <f t="shared" si="2"/>
        <v>61150.607499999998</v>
      </c>
      <c r="H30" s="67">
        <f t="shared" si="3"/>
        <v>2226.3910355486864</v>
      </c>
      <c r="I30" s="68">
        <f t="shared" si="1"/>
        <v>47.257038253477589</v>
      </c>
    </row>
    <row r="31" spans="1:9" ht="13.5" customHeight="1" x14ac:dyDescent="0.2">
      <c r="A31" s="60" t="s">
        <v>27</v>
      </c>
      <c r="B31" s="61">
        <v>2143</v>
      </c>
      <c r="C31" s="62">
        <v>5726393</v>
      </c>
      <c r="D31" s="63">
        <v>35966.1</v>
      </c>
      <c r="E31" s="64">
        <f t="shared" si="0"/>
        <v>20901.334449999998</v>
      </c>
      <c r="F31" s="65">
        <v>57176.9</v>
      </c>
      <c r="G31" s="66">
        <f t="shared" si="2"/>
        <v>114044.33444999999</v>
      </c>
      <c r="H31" s="67">
        <f t="shared" si="3"/>
        <v>2672.1385907606159</v>
      </c>
      <c r="I31" s="68">
        <f t="shared" si="1"/>
        <v>53.217141600559962</v>
      </c>
    </row>
    <row r="32" spans="1:9" ht="13.5" customHeight="1" x14ac:dyDescent="0.2">
      <c r="A32" s="60" t="s">
        <v>28</v>
      </c>
      <c r="B32" s="61">
        <v>1497</v>
      </c>
      <c r="C32" s="62"/>
      <c r="D32" s="63"/>
      <c r="E32" s="64">
        <f t="shared" si="0"/>
        <v>0</v>
      </c>
      <c r="F32" s="65">
        <v>32851.620000000003</v>
      </c>
      <c r="G32" s="66">
        <f t="shared" si="2"/>
        <v>32851.620000000003</v>
      </c>
      <c r="H32" s="67">
        <f t="shared" si="3"/>
        <v>0</v>
      </c>
      <c r="I32" s="68">
        <f t="shared" si="1"/>
        <v>21.944969939879762</v>
      </c>
    </row>
    <row r="33" spans="1:9" ht="13.5" customHeight="1" x14ac:dyDescent="0.2">
      <c r="A33" s="60" t="s">
        <v>29</v>
      </c>
      <c r="B33" s="61">
        <v>1011</v>
      </c>
      <c r="C33" s="62">
        <v>2505155</v>
      </c>
      <c r="D33" s="63">
        <v>17373.14</v>
      </c>
      <c r="E33" s="64">
        <f t="shared" si="0"/>
        <v>9143.8157499999998</v>
      </c>
      <c r="F33" s="65">
        <v>24861.98</v>
      </c>
      <c r="G33" s="66">
        <f t="shared" si="2"/>
        <v>51378.935750000004</v>
      </c>
      <c r="H33" s="67">
        <f t="shared" si="3"/>
        <v>2477.8981206726012</v>
      </c>
      <c r="I33" s="68">
        <f t="shared" si="1"/>
        <v>50.819916666666671</v>
      </c>
    </row>
    <row r="34" spans="1:9" ht="13.5" customHeight="1" x14ac:dyDescent="0.2">
      <c r="A34" s="60" t="s">
        <v>31</v>
      </c>
      <c r="B34" s="61">
        <v>825</v>
      </c>
      <c r="C34" s="62">
        <v>2004737</v>
      </c>
      <c r="D34" s="63">
        <v>14463.95</v>
      </c>
      <c r="E34" s="64">
        <f t="shared" si="0"/>
        <v>7317.2900499999996</v>
      </c>
      <c r="F34" s="65">
        <v>0</v>
      </c>
      <c r="G34" s="66">
        <f t="shared" si="2"/>
        <v>21781.24005</v>
      </c>
      <c r="H34" s="67">
        <f t="shared" si="3"/>
        <v>2429.9842424242424</v>
      </c>
      <c r="I34" s="68">
        <f t="shared" si="1"/>
        <v>26.401503090909092</v>
      </c>
    </row>
    <row r="35" spans="1:9" ht="13.5" customHeight="1" x14ac:dyDescent="0.2">
      <c r="A35" s="60" t="s">
        <v>100</v>
      </c>
      <c r="B35" s="61">
        <v>3732</v>
      </c>
      <c r="C35" s="62"/>
      <c r="D35" s="63"/>
      <c r="E35" s="64">
        <f t="shared" si="0"/>
        <v>0</v>
      </c>
      <c r="F35" s="65">
        <v>73690.5</v>
      </c>
      <c r="G35" s="66">
        <f t="shared" si="2"/>
        <v>73690.5</v>
      </c>
      <c r="H35" s="67">
        <f t="shared" si="3"/>
        <v>0</v>
      </c>
      <c r="I35" s="68">
        <f t="shared" si="1"/>
        <v>19.745578778135048</v>
      </c>
    </row>
    <row r="36" spans="1:9" ht="13.5" customHeight="1" x14ac:dyDescent="0.2">
      <c r="A36" s="60" t="s">
        <v>32</v>
      </c>
      <c r="B36" s="61">
        <v>992</v>
      </c>
      <c r="C36" s="62">
        <v>2606661</v>
      </c>
      <c r="D36" s="63">
        <v>16762.05</v>
      </c>
      <c r="E36" s="64">
        <f t="shared" si="0"/>
        <v>9514.3126499999998</v>
      </c>
      <c r="F36" s="65">
        <v>23891.63</v>
      </c>
      <c r="G36" s="66">
        <f t="shared" si="2"/>
        <v>50167.99265</v>
      </c>
      <c r="H36" s="67">
        <f t="shared" si="3"/>
        <v>2627.6824596774195</v>
      </c>
      <c r="I36" s="68">
        <f t="shared" si="1"/>
        <v>50.572573235887099</v>
      </c>
    </row>
    <row r="37" spans="1:9" ht="13.5" customHeight="1" x14ac:dyDescent="0.2">
      <c r="A37" s="60" t="s">
        <v>33</v>
      </c>
      <c r="B37" s="61">
        <v>1034</v>
      </c>
      <c r="C37" s="62">
        <v>2848269</v>
      </c>
      <c r="D37" s="63">
        <v>19750.68</v>
      </c>
      <c r="E37" s="64">
        <f t="shared" si="0"/>
        <v>10396.181850000001</v>
      </c>
      <c r="F37" s="65">
        <v>18169.61</v>
      </c>
      <c r="G37" s="66">
        <f t="shared" si="2"/>
        <v>48316.471850000002</v>
      </c>
      <c r="H37" s="67">
        <f t="shared" si="3"/>
        <v>2754.6121856866539</v>
      </c>
      <c r="I37" s="68">
        <f t="shared" si="1"/>
        <v>46.727729061895552</v>
      </c>
    </row>
    <row r="38" spans="1:9" ht="13.5" customHeight="1" x14ac:dyDescent="0.2">
      <c r="A38" s="60" t="s">
        <v>34</v>
      </c>
      <c r="B38" s="61">
        <v>4191</v>
      </c>
      <c r="C38" s="62">
        <v>8383603</v>
      </c>
      <c r="D38" s="63">
        <v>66175.56</v>
      </c>
      <c r="E38" s="64">
        <f t="shared" si="0"/>
        <v>30600.150949999999</v>
      </c>
      <c r="F38" s="65">
        <v>66828.72</v>
      </c>
      <c r="G38" s="66">
        <f t="shared" si="2"/>
        <v>163604.43095000001</v>
      </c>
      <c r="H38" s="67">
        <f t="shared" si="3"/>
        <v>2000.3824862801241</v>
      </c>
      <c r="I38" s="68">
        <f t="shared" si="1"/>
        <v>39.03708684084944</v>
      </c>
    </row>
    <row r="39" spans="1:9" ht="13.5" customHeight="1" x14ac:dyDescent="0.2">
      <c r="A39" s="60" t="s">
        <v>105</v>
      </c>
      <c r="B39" s="61">
        <v>3319</v>
      </c>
      <c r="C39" s="62"/>
      <c r="D39" s="63"/>
      <c r="E39" s="64">
        <f t="shared" si="0"/>
        <v>0</v>
      </c>
      <c r="F39" s="65">
        <v>44792.17</v>
      </c>
      <c r="G39" s="66">
        <f t="shared" si="2"/>
        <v>44792.17</v>
      </c>
      <c r="H39" s="67">
        <f t="shared" si="3"/>
        <v>0</v>
      </c>
      <c r="I39" s="68">
        <f t="shared" si="1"/>
        <v>13.495682434468213</v>
      </c>
    </row>
    <row r="40" spans="1:9" ht="13.5" customHeight="1" x14ac:dyDescent="0.2">
      <c r="A40" s="60" t="s">
        <v>109</v>
      </c>
      <c r="B40" s="61">
        <v>2888</v>
      </c>
      <c r="C40" s="62"/>
      <c r="D40" s="63"/>
      <c r="E40" s="64">
        <f>C40*18.25/5000</f>
        <v>0</v>
      </c>
      <c r="F40" s="65">
        <v>46862.97</v>
      </c>
      <c r="G40" s="66">
        <f>SUM(D40:F40)</f>
        <v>46862.97</v>
      </c>
      <c r="H40" s="67">
        <f>C40/B40</f>
        <v>0</v>
      </c>
      <c r="I40" s="68">
        <f>G40/B40</f>
        <v>16.226790166204985</v>
      </c>
    </row>
    <row r="41" spans="1:9" ht="13.5" customHeight="1" x14ac:dyDescent="0.2">
      <c r="A41" s="60" t="s">
        <v>35</v>
      </c>
      <c r="B41" s="61">
        <v>1261</v>
      </c>
      <c r="C41" s="62">
        <v>2563167</v>
      </c>
      <c r="D41" s="63">
        <v>18193.93</v>
      </c>
      <c r="E41" s="64">
        <f t="shared" si="0"/>
        <v>9355.5595499999999</v>
      </c>
      <c r="F41" s="65">
        <v>23003.51</v>
      </c>
      <c r="G41" s="66">
        <f t="shared" si="2"/>
        <v>50552.999549999993</v>
      </c>
      <c r="H41" s="67">
        <f t="shared" si="3"/>
        <v>2032.6463124504362</v>
      </c>
      <c r="I41" s="68">
        <f t="shared" si="1"/>
        <v>40.089611062648686</v>
      </c>
    </row>
    <row r="42" spans="1:9" ht="13.5" customHeight="1" x14ac:dyDescent="0.2">
      <c r="A42" s="60" t="s">
        <v>36</v>
      </c>
      <c r="B42" s="61">
        <v>1295</v>
      </c>
      <c r="C42" s="62">
        <v>3526545</v>
      </c>
      <c r="D42" s="63">
        <v>21976</v>
      </c>
      <c r="E42" s="64">
        <f t="shared" si="0"/>
        <v>12871.88925</v>
      </c>
      <c r="F42" s="65">
        <v>22078.880000000001</v>
      </c>
      <c r="G42" s="66">
        <f t="shared" si="2"/>
        <v>56926.769249999998</v>
      </c>
      <c r="H42" s="67">
        <f t="shared" si="3"/>
        <v>2723.200772200772</v>
      </c>
      <c r="I42" s="68">
        <f t="shared" si="1"/>
        <v>43.958895173745169</v>
      </c>
    </row>
    <row r="43" spans="1:9" ht="13.5" customHeight="1" x14ac:dyDescent="0.2">
      <c r="A43" s="69" t="s">
        <v>74</v>
      </c>
      <c r="B43" s="70">
        <v>726</v>
      </c>
      <c r="C43" s="62">
        <v>1800667</v>
      </c>
      <c r="D43" s="63">
        <v>13040.05</v>
      </c>
      <c r="E43" s="64">
        <f t="shared" si="0"/>
        <v>6572.4345499999999</v>
      </c>
      <c r="F43" s="65">
        <v>16877.45</v>
      </c>
      <c r="G43" s="66">
        <f t="shared" si="2"/>
        <v>36489.934550000005</v>
      </c>
      <c r="H43" s="67">
        <f t="shared" si="3"/>
        <v>2480.257575757576</v>
      </c>
      <c r="I43" s="68">
        <f t="shared" si="1"/>
        <v>50.261617837465572</v>
      </c>
    </row>
    <row r="44" spans="1:9" ht="13.5" customHeight="1" x14ac:dyDescent="0.2">
      <c r="A44" s="60" t="s">
        <v>37</v>
      </c>
      <c r="B44" s="61">
        <v>624</v>
      </c>
      <c r="C44" s="62">
        <v>1920796</v>
      </c>
      <c r="D44" s="63">
        <v>13579.29</v>
      </c>
      <c r="E44" s="64">
        <f t="shared" si="0"/>
        <v>7010.9053999999996</v>
      </c>
      <c r="F44" s="65">
        <v>16767.84</v>
      </c>
      <c r="G44" s="66">
        <f t="shared" si="2"/>
        <v>37358.035400000001</v>
      </c>
      <c r="H44" s="67">
        <f t="shared" si="3"/>
        <v>3078.1987179487178</v>
      </c>
      <c r="I44" s="68">
        <f t="shared" si="1"/>
        <v>59.868646474358975</v>
      </c>
    </row>
    <row r="45" spans="1:9" ht="13.5" customHeight="1" x14ac:dyDescent="0.2">
      <c r="A45" s="60" t="s">
        <v>101</v>
      </c>
      <c r="B45" s="61">
        <v>2527</v>
      </c>
      <c r="C45" s="62">
        <v>5159946</v>
      </c>
      <c r="D45" s="63">
        <v>36514.69</v>
      </c>
      <c r="E45" s="64">
        <f t="shared" si="0"/>
        <v>18833.802899999999</v>
      </c>
      <c r="F45" s="65">
        <v>52271.839999999997</v>
      </c>
      <c r="G45" s="66">
        <f t="shared" si="2"/>
        <v>107620.33289999999</v>
      </c>
      <c r="H45" s="67">
        <f t="shared" si="3"/>
        <v>2041.9256034823902</v>
      </c>
      <c r="I45" s="68">
        <f t="shared" si="1"/>
        <v>42.588180807281361</v>
      </c>
    </row>
    <row r="46" spans="1:9" ht="13.5" customHeight="1" x14ac:dyDescent="0.2">
      <c r="A46" s="60" t="s">
        <v>38</v>
      </c>
      <c r="B46" s="61">
        <v>343</v>
      </c>
      <c r="C46" s="62">
        <v>875358</v>
      </c>
      <c r="D46" s="63">
        <v>5195.28</v>
      </c>
      <c r="E46" s="64">
        <f t="shared" si="0"/>
        <v>3195.0567000000001</v>
      </c>
      <c r="F46" s="65">
        <v>9245.01</v>
      </c>
      <c r="G46" s="66">
        <f t="shared" si="2"/>
        <v>17635.346700000002</v>
      </c>
      <c r="H46" s="67">
        <f t="shared" si="3"/>
        <v>2552.0641399416909</v>
      </c>
      <c r="I46" s="68">
        <f t="shared" si="1"/>
        <v>51.415004956268227</v>
      </c>
    </row>
    <row r="47" spans="1:9" ht="13.5" customHeight="1" x14ac:dyDescent="0.2">
      <c r="A47" s="60" t="s">
        <v>106</v>
      </c>
      <c r="B47" s="61">
        <v>67</v>
      </c>
      <c r="C47" s="62">
        <v>189812</v>
      </c>
      <c r="D47" s="63">
        <v>1107.2</v>
      </c>
      <c r="E47" s="64">
        <f t="shared" si="0"/>
        <v>692.81380000000001</v>
      </c>
      <c r="F47" s="65">
        <v>1751.3</v>
      </c>
      <c r="G47" s="66">
        <f t="shared" si="2"/>
        <v>3551.3137999999999</v>
      </c>
      <c r="H47" s="67">
        <f t="shared" si="3"/>
        <v>2833.0149253731342</v>
      </c>
      <c r="I47" s="68">
        <f t="shared" si="1"/>
        <v>53.004683582089548</v>
      </c>
    </row>
    <row r="48" spans="1:9" ht="13.5" customHeight="1" x14ac:dyDescent="0.2">
      <c r="A48" s="60" t="s">
        <v>39</v>
      </c>
      <c r="B48" s="61">
        <v>3525</v>
      </c>
      <c r="C48" s="62">
        <v>4225356</v>
      </c>
      <c r="D48" s="63">
        <v>29247.55</v>
      </c>
      <c r="E48" s="64">
        <f t="shared" si="0"/>
        <v>15422.5494</v>
      </c>
      <c r="F48" s="65">
        <v>62858.6</v>
      </c>
      <c r="G48" s="66">
        <f t="shared" si="2"/>
        <v>107528.6994</v>
      </c>
      <c r="H48" s="67">
        <f t="shared" si="3"/>
        <v>1198.6825531914894</v>
      </c>
      <c r="I48" s="68">
        <f t="shared" si="1"/>
        <v>30.504595574468084</v>
      </c>
    </row>
    <row r="49" spans="1:9" ht="13.5" customHeight="1" x14ac:dyDescent="0.2">
      <c r="A49" s="60" t="s">
        <v>78</v>
      </c>
      <c r="B49" s="61">
        <v>1622</v>
      </c>
      <c r="C49" s="62">
        <v>2047034</v>
      </c>
      <c r="D49" s="63">
        <v>15318.43</v>
      </c>
      <c r="E49" s="64">
        <f t="shared" si="0"/>
        <v>7471.6741000000002</v>
      </c>
      <c r="F49" s="65">
        <v>23297.97</v>
      </c>
      <c r="G49" s="66">
        <f t="shared" si="2"/>
        <v>46088.074099999998</v>
      </c>
      <c r="H49" s="67">
        <f t="shared" si="3"/>
        <v>1262.043156596794</v>
      </c>
      <c r="I49" s="68">
        <f t="shared" si="1"/>
        <v>28.414349013563502</v>
      </c>
    </row>
    <row r="50" spans="1:9" ht="13.5" customHeight="1" x14ac:dyDescent="0.2">
      <c r="A50" s="60" t="s">
        <v>40</v>
      </c>
      <c r="B50" s="61">
        <v>181</v>
      </c>
      <c r="C50" s="62">
        <v>388884</v>
      </c>
      <c r="D50" s="63">
        <v>3489.5</v>
      </c>
      <c r="E50" s="64">
        <f t="shared" si="0"/>
        <v>1419.4266</v>
      </c>
      <c r="F50" s="65">
        <v>3760.93</v>
      </c>
      <c r="G50" s="66">
        <f t="shared" si="2"/>
        <v>8669.8565999999992</v>
      </c>
      <c r="H50" s="67">
        <f t="shared" si="3"/>
        <v>2148.5303867403313</v>
      </c>
      <c r="I50" s="68">
        <f t="shared" si="1"/>
        <v>47.899760220994473</v>
      </c>
    </row>
    <row r="51" spans="1:9" ht="13.5" customHeight="1" x14ac:dyDescent="0.2">
      <c r="A51" s="60" t="s">
        <v>41</v>
      </c>
      <c r="B51" s="61">
        <v>8169</v>
      </c>
      <c r="C51" s="62">
        <v>10028595</v>
      </c>
      <c r="D51" s="71">
        <v>70350.600000000006</v>
      </c>
      <c r="E51" s="64">
        <f t="shared" si="0"/>
        <v>36604.371749999998</v>
      </c>
      <c r="F51" s="65">
        <v>114381.75999999999</v>
      </c>
      <c r="G51" s="66">
        <f t="shared" si="2"/>
        <v>221336.73174999998</v>
      </c>
      <c r="H51" s="67">
        <f t="shared" si="3"/>
        <v>1227.640470069776</v>
      </c>
      <c r="I51" s="68">
        <f t="shared" si="1"/>
        <v>27.094715601664827</v>
      </c>
    </row>
    <row r="52" spans="1:9" ht="13.5" customHeight="1" x14ac:dyDescent="0.2">
      <c r="A52" s="60" t="s">
        <v>110</v>
      </c>
      <c r="B52" s="61">
        <v>340</v>
      </c>
      <c r="C52" s="72">
        <v>1360265</v>
      </c>
      <c r="D52" s="64">
        <v>7989.06</v>
      </c>
      <c r="E52" s="64">
        <f t="shared" si="0"/>
        <v>4964.9672499999997</v>
      </c>
      <c r="F52" s="65">
        <v>15737.14</v>
      </c>
      <c r="G52" s="66">
        <f t="shared" si="2"/>
        <v>28691.167249999999</v>
      </c>
      <c r="H52" s="67">
        <f t="shared" si="3"/>
        <v>4000.7794117647059</v>
      </c>
      <c r="I52" s="68">
        <f t="shared" si="1"/>
        <v>84.385786029411761</v>
      </c>
    </row>
    <row r="53" spans="1:9" ht="13.5" customHeight="1" x14ac:dyDescent="0.2">
      <c r="A53" s="60" t="s">
        <v>70</v>
      </c>
      <c r="B53" s="61">
        <v>289</v>
      </c>
      <c r="C53" s="72">
        <v>234623</v>
      </c>
      <c r="D53" s="64">
        <v>1417.74</v>
      </c>
      <c r="E53" s="64">
        <f>C53*18.25/5000</f>
        <v>856.37395000000004</v>
      </c>
      <c r="F53" s="65">
        <v>4379.5</v>
      </c>
      <c r="G53" s="66">
        <f>SUM(D53:F53)</f>
        <v>6653.6139499999999</v>
      </c>
      <c r="H53" s="67">
        <f>C53/B53</f>
        <v>811.8442906574395</v>
      </c>
      <c r="I53" s="68">
        <f>G53/B53</f>
        <v>23.022885640138409</v>
      </c>
    </row>
    <row r="54" spans="1:9" ht="13.5" customHeight="1" x14ac:dyDescent="0.2">
      <c r="A54" s="60" t="s">
        <v>64</v>
      </c>
      <c r="B54" s="61">
        <v>265</v>
      </c>
      <c r="C54" s="73">
        <v>265609</v>
      </c>
      <c r="D54" s="64">
        <v>1768.44</v>
      </c>
      <c r="E54" s="64">
        <f t="shared" si="0"/>
        <v>969.47284999999999</v>
      </c>
      <c r="F54" s="65">
        <v>2179.56</v>
      </c>
      <c r="G54" s="66">
        <f t="shared" si="2"/>
        <v>4917.4728500000001</v>
      </c>
      <c r="H54" s="67">
        <f t="shared" si="3"/>
        <v>1002.2981132075472</v>
      </c>
      <c r="I54" s="68">
        <f t="shared" si="1"/>
        <v>18.556501320754716</v>
      </c>
    </row>
    <row r="55" spans="1:9" ht="13.5" customHeight="1" x14ac:dyDescent="0.2">
      <c r="A55" s="60" t="s">
        <v>65</v>
      </c>
      <c r="B55" s="61">
        <v>300</v>
      </c>
      <c r="C55" s="73">
        <v>227974</v>
      </c>
      <c r="D55" s="74">
        <v>1766.6</v>
      </c>
      <c r="E55" s="64">
        <f t="shared" si="0"/>
        <v>832.10509999999999</v>
      </c>
      <c r="F55" s="65">
        <v>1814.7</v>
      </c>
      <c r="G55" s="66">
        <f t="shared" si="2"/>
        <v>4413.4050999999999</v>
      </c>
      <c r="H55" s="67">
        <f t="shared" si="3"/>
        <v>759.9133333333333</v>
      </c>
      <c r="I55" s="68">
        <f t="shared" si="1"/>
        <v>14.711350333333334</v>
      </c>
    </row>
    <row r="56" spans="1:9" ht="13.5" customHeight="1" x14ac:dyDescent="0.2">
      <c r="A56" s="60" t="s">
        <v>102</v>
      </c>
      <c r="B56" s="61">
        <v>4078</v>
      </c>
      <c r="C56" s="73">
        <v>9784148</v>
      </c>
      <c r="D56" s="74">
        <v>64183.81</v>
      </c>
      <c r="E56" s="64">
        <f t="shared" si="0"/>
        <v>35712.140200000002</v>
      </c>
      <c r="F56" s="65">
        <v>75777.45</v>
      </c>
      <c r="G56" s="66">
        <f t="shared" si="2"/>
        <v>175673.40019999997</v>
      </c>
      <c r="H56" s="67">
        <f t="shared" si="3"/>
        <v>2399.2515939185873</v>
      </c>
      <c r="I56" s="68">
        <f t="shared" si="1"/>
        <v>43.078322756253058</v>
      </c>
    </row>
    <row r="57" spans="1:9" ht="13.5" customHeight="1" x14ac:dyDescent="0.2">
      <c r="A57" s="60" t="s">
        <v>42</v>
      </c>
      <c r="B57" s="61">
        <v>3240</v>
      </c>
      <c r="C57" s="73">
        <v>7684680</v>
      </c>
      <c r="D57" s="74">
        <v>56224.77</v>
      </c>
      <c r="E57" s="64">
        <f t="shared" si="0"/>
        <v>28049.081999999999</v>
      </c>
      <c r="F57" s="65">
        <v>70103.47</v>
      </c>
      <c r="G57" s="66">
        <f t="shared" si="2"/>
        <v>154377.32199999999</v>
      </c>
      <c r="H57" s="67">
        <f t="shared" si="3"/>
        <v>2371.8148148148148</v>
      </c>
      <c r="I57" s="68">
        <f t="shared" si="1"/>
        <v>47.64732160493827</v>
      </c>
    </row>
    <row r="58" spans="1:9" ht="13.5" customHeight="1" x14ac:dyDescent="0.2">
      <c r="A58" s="60" t="s">
        <v>111</v>
      </c>
      <c r="B58" s="61">
        <v>619</v>
      </c>
      <c r="C58" s="73">
        <v>2671218</v>
      </c>
      <c r="D58" s="74">
        <v>17351.349999999999</v>
      </c>
      <c r="E58" s="64">
        <f t="shared" si="0"/>
        <v>9749.9457000000002</v>
      </c>
      <c r="F58" s="65">
        <v>24829</v>
      </c>
      <c r="G58" s="66">
        <f>SUM(D58:F58)</f>
        <v>51930.295700000002</v>
      </c>
      <c r="H58" s="67">
        <f>C58/B58</f>
        <v>4315.376413570275</v>
      </c>
      <c r="I58" s="68">
        <f>G58/B58</f>
        <v>83.893854119547655</v>
      </c>
    </row>
    <row r="59" spans="1:9" ht="13.5" customHeight="1" x14ac:dyDescent="0.2">
      <c r="A59" s="60" t="s">
        <v>112</v>
      </c>
      <c r="B59" s="61">
        <v>1174</v>
      </c>
      <c r="C59" s="73">
        <v>1738015</v>
      </c>
      <c r="D59" s="74">
        <v>9702.14</v>
      </c>
      <c r="E59" s="64">
        <f>C59*18.25/5000</f>
        <v>6343.7547500000001</v>
      </c>
      <c r="F59" s="65">
        <v>0</v>
      </c>
      <c r="G59" s="66">
        <f>SUM(D59:F59)</f>
        <v>16045.894749999999</v>
      </c>
      <c r="H59" s="67">
        <f>C59/B59</f>
        <v>1480.4216354344123</v>
      </c>
      <c r="I59" s="68">
        <f>G59/B59</f>
        <v>13.667712734241908</v>
      </c>
    </row>
    <row r="60" spans="1:9" ht="13.5" customHeight="1" x14ac:dyDescent="0.2">
      <c r="A60" s="60" t="s">
        <v>43</v>
      </c>
      <c r="B60" s="61">
        <v>490</v>
      </c>
      <c r="C60" s="73">
        <v>1617834</v>
      </c>
      <c r="D60" s="74">
        <v>9313.7000000000007</v>
      </c>
      <c r="E60" s="64">
        <f t="shared" si="0"/>
        <v>5905.0941000000003</v>
      </c>
      <c r="F60" s="65">
        <v>12654.76</v>
      </c>
      <c r="G60" s="66">
        <f t="shared" si="2"/>
        <v>27873.554100000001</v>
      </c>
      <c r="H60" s="67">
        <f t="shared" si="3"/>
        <v>3301.7020408163266</v>
      </c>
      <c r="I60" s="68">
        <f t="shared" si="1"/>
        <v>56.884804285714289</v>
      </c>
    </row>
    <row r="61" spans="1:9" ht="13.5" customHeight="1" x14ac:dyDescent="0.2">
      <c r="A61" s="60" t="s">
        <v>44</v>
      </c>
      <c r="B61" s="61">
        <v>831</v>
      </c>
      <c r="C61" s="73">
        <v>2333824</v>
      </c>
      <c r="D61" s="74">
        <v>14185.9</v>
      </c>
      <c r="E61" s="64">
        <f t="shared" si="0"/>
        <v>8518.4575999999997</v>
      </c>
      <c r="F61" s="65">
        <v>22351.56</v>
      </c>
      <c r="G61" s="66">
        <f t="shared" si="2"/>
        <v>45055.917600000001</v>
      </c>
      <c r="H61" s="67">
        <f t="shared" si="3"/>
        <v>2808.4524669073407</v>
      </c>
      <c r="I61" s="68">
        <f t="shared" si="1"/>
        <v>54.218914079422383</v>
      </c>
    </row>
    <row r="62" spans="1:9" ht="13.5" customHeight="1" x14ac:dyDescent="0.2">
      <c r="A62" s="60" t="s">
        <v>45</v>
      </c>
      <c r="B62" s="61">
        <v>610</v>
      </c>
      <c r="C62" s="73">
        <v>1682019</v>
      </c>
      <c r="D62" s="74">
        <v>9825.06</v>
      </c>
      <c r="E62" s="64">
        <f t="shared" si="0"/>
        <v>6139.3693499999999</v>
      </c>
      <c r="F62" s="65">
        <v>15568.57</v>
      </c>
      <c r="G62" s="66">
        <f t="shared" si="2"/>
        <v>31532.999349999998</v>
      </c>
      <c r="H62" s="67">
        <f t="shared" si="3"/>
        <v>2757.4081967213115</v>
      </c>
      <c r="I62" s="68">
        <f t="shared" si="1"/>
        <v>51.693441557377049</v>
      </c>
    </row>
    <row r="63" spans="1:9" ht="13.5" customHeight="1" x14ac:dyDescent="0.2">
      <c r="A63" s="60" t="s">
        <v>46</v>
      </c>
      <c r="B63" s="61">
        <v>696</v>
      </c>
      <c r="C63" s="73">
        <v>1397985</v>
      </c>
      <c r="D63" s="74">
        <v>11502.08</v>
      </c>
      <c r="E63" s="64">
        <f t="shared" si="0"/>
        <v>5102.6452499999996</v>
      </c>
      <c r="F63" s="65">
        <v>13825.15</v>
      </c>
      <c r="G63" s="66">
        <f t="shared" si="2"/>
        <v>30429.875249999997</v>
      </c>
      <c r="H63" s="67">
        <f t="shared" si="3"/>
        <v>2008.5991379310344</v>
      </c>
      <c r="I63" s="68">
        <f t="shared" si="1"/>
        <v>43.721085129310339</v>
      </c>
    </row>
    <row r="64" spans="1:9" ht="13.5" customHeight="1" x14ac:dyDescent="0.2">
      <c r="A64" s="60" t="s">
        <v>48</v>
      </c>
      <c r="B64" s="61">
        <v>236</v>
      </c>
      <c r="C64" s="73">
        <v>573573</v>
      </c>
      <c r="D64" s="74">
        <v>4150.45</v>
      </c>
      <c r="E64" s="64">
        <f t="shared" si="0"/>
        <v>2093.5414500000002</v>
      </c>
      <c r="F64" s="65">
        <v>11667.54</v>
      </c>
      <c r="G64" s="66">
        <f t="shared" si="2"/>
        <v>17911.531450000002</v>
      </c>
      <c r="H64" s="67">
        <f t="shared" si="3"/>
        <v>2430.3940677966102</v>
      </c>
      <c r="I64" s="68">
        <f t="shared" si="1"/>
        <v>75.896319703389835</v>
      </c>
    </row>
    <row r="65" spans="1:9" ht="13.5" customHeight="1" x14ac:dyDescent="0.2">
      <c r="A65" s="60" t="s">
        <v>49</v>
      </c>
      <c r="B65" s="61">
        <v>1502</v>
      </c>
      <c r="C65" s="73">
        <v>4170808</v>
      </c>
      <c r="D65" s="74">
        <v>31150.55</v>
      </c>
      <c r="E65" s="64">
        <f t="shared" si="0"/>
        <v>15223.449199999999</v>
      </c>
      <c r="F65" s="65">
        <v>32927.449999999997</v>
      </c>
      <c r="G65" s="66">
        <f t="shared" si="2"/>
        <v>79301.449200000003</v>
      </c>
      <c r="H65" s="67">
        <f t="shared" si="3"/>
        <v>2776.8362183754994</v>
      </c>
      <c r="I65" s="68">
        <f t="shared" si="1"/>
        <v>52.797236484687083</v>
      </c>
    </row>
    <row r="66" spans="1:9" ht="13.5" customHeight="1" x14ac:dyDescent="0.2">
      <c r="A66" s="60" t="s">
        <v>50</v>
      </c>
      <c r="B66" s="61">
        <v>1700</v>
      </c>
      <c r="C66" s="73">
        <v>4496966</v>
      </c>
      <c r="D66" s="74">
        <v>32095.61</v>
      </c>
      <c r="E66" s="64">
        <f t="shared" si="0"/>
        <v>16413.925899999998</v>
      </c>
      <c r="F66" s="65">
        <v>37803.99</v>
      </c>
      <c r="G66" s="66">
        <f t="shared" si="2"/>
        <v>86313.525900000008</v>
      </c>
      <c r="H66" s="67">
        <f t="shared" si="3"/>
        <v>2645.274117647059</v>
      </c>
      <c r="I66" s="68">
        <f t="shared" si="1"/>
        <v>50.772662294117652</v>
      </c>
    </row>
    <row r="67" spans="1:9" ht="13.5" customHeight="1" x14ac:dyDescent="0.2">
      <c r="A67" s="60" t="s">
        <v>51</v>
      </c>
      <c r="B67" s="61">
        <v>722</v>
      </c>
      <c r="C67" s="73">
        <v>1504337</v>
      </c>
      <c r="D67" s="74">
        <v>12384.35</v>
      </c>
      <c r="E67" s="64">
        <f t="shared" si="0"/>
        <v>5490.8300499999996</v>
      </c>
      <c r="F67" s="65">
        <v>14812.35</v>
      </c>
      <c r="G67" s="66">
        <f t="shared" si="2"/>
        <v>32687.530050000001</v>
      </c>
      <c r="H67" s="67">
        <f t="shared" si="3"/>
        <v>2083.5692520775624</v>
      </c>
      <c r="I67" s="68">
        <f t="shared" si="1"/>
        <v>45.273587326869809</v>
      </c>
    </row>
    <row r="68" spans="1:9" ht="13.5" customHeight="1" x14ac:dyDescent="0.2">
      <c r="A68" s="60" t="s">
        <v>52</v>
      </c>
      <c r="B68" s="61">
        <v>120</v>
      </c>
      <c r="C68" s="73">
        <v>302811</v>
      </c>
      <c r="D68" s="74">
        <v>2600.33</v>
      </c>
      <c r="E68" s="64">
        <f t="shared" si="0"/>
        <v>1105.2601500000001</v>
      </c>
      <c r="F68" s="64">
        <v>2371.73</v>
      </c>
      <c r="G68" s="66">
        <f t="shared" si="2"/>
        <v>6077.3201499999996</v>
      </c>
      <c r="H68" s="67">
        <f t="shared" si="3"/>
        <v>2523.4250000000002</v>
      </c>
      <c r="I68" s="68">
        <f t="shared" si="1"/>
        <v>50.644334583333332</v>
      </c>
    </row>
    <row r="69" spans="1:9" ht="13.5" customHeight="1" x14ac:dyDescent="0.2">
      <c r="A69" s="60" t="s">
        <v>75</v>
      </c>
      <c r="B69" s="61">
        <v>2565</v>
      </c>
      <c r="C69" s="75">
        <v>5844867</v>
      </c>
      <c r="D69" s="74">
        <v>41278.129999999997</v>
      </c>
      <c r="E69" s="64">
        <f t="shared" si="0"/>
        <v>21333.76455</v>
      </c>
      <c r="F69" s="65">
        <v>55364.98</v>
      </c>
      <c r="G69" s="66">
        <f t="shared" si="2"/>
        <v>117976.87455000001</v>
      </c>
      <c r="H69" s="67">
        <f t="shared" si="3"/>
        <v>2278.7005847953214</v>
      </c>
      <c r="I69" s="68">
        <f t="shared" si="1"/>
        <v>45.994882865497082</v>
      </c>
    </row>
    <row r="70" spans="1:9" ht="13.5" customHeight="1" x14ac:dyDescent="0.2">
      <c r="A70" s="60" t="s">
        <v>53</v>
      </c>
      <c r="B70" s="61">
        <v>1025</v>
      </c>
      <c r="C70" s="73">
        <v>2898048</v>
      </c>
      <c r="D70" s="74">
        <v>21241.22</v>
      </c>
      <c r="E70" s="64">
        <f t="shared" si="0"/>
        <v>10577.8752</v>
      </c>
      <c r="F70" s="65">
        <v>23983.73</v>
      </c>
      <c r="G70" s="66">
        <f t="shared" si="2"/>
        <v>55802.825200000007</v>
      </c>
      <c r="H70" s="67">
        <f t="shared" si="3"/>
        <v>2827.3639024390245</v>
      </c>
      <c r="I70" s="68">
        <f t="shared" si="1"/>
        <v>54.441780682926833</v>
      </c>
    </row>
    <row r="71" spans="1:9" ht="13.5" customHeight="1" x14ac:dyDescent="0.2">
      <c r="A71" s="60" t="s">
        <v>54</v>
      </c>
      <c r="B71" s="61">
        <v>678</v>
      </c>
      <c r="C71" s="73">
        <v>1859792</v>
      </c>
      <c r="D71" s="74">
        <v>15892.54</v>
      </c>
      <c r="E71" s="64">
        <f t="shared" ref="E71:E77" si="4">C71*18.25/5000</f>
        <v>6788.2407999999996</v>
      </c>
      <c r="F71" s="65">
        <v>21592.95</v>
      </c>
      <c r="G71" s="66">
        <f t="shared" si="2"/>
        <v>44273.730800000005</v>
      </c>
      <c r="H71" s="67">
        <f t="shared" si="3"/>
        <v>2743.0560471976401</v>
      </c>
      <c r="I71" s="68">
        <f t="shared" si="1"/>
        <v>65.300487905604726</v>
      </c>
    </row>
    <row r="72" spans="1:9" ht="13.5" customHeight="1" x14ac:dyDescent="0.2">
      <c r="A72" s="60" t="s">
        <v>55</v>
      </c>
      <c r="B72" s="76">
        <v>427</v>
      </c>
      <c r="C72" s="73">
        <v>1195902</v>
      </c>
      <c r="D72" s="74">
        <v>11174.97</v>
      </c>
      <c r="E72" s="64">
        <f t="shared" si="4"/>
        <v>4365.0423000000001</v>
      </c>
      <c r="F72" s="65">
        <v>6940.92</v>
      </c>
      <c r="G72" s="66">
        <f t="shared" si="2"/>
        <v>22480.9323</v>
      </c>
      <c r="H72" s="67">
        <f t="shared" si="3"/>
        <v>2800.7072599531616</v>
      </c>
      <c r="I72" s="68">
        <f t="shared" ref="I72:I77" si="5">G72/B72</f>
        <v>52.648553395784546</v>
      </c>
    </row>
    <row r="73" spans="1:9" ht="13.5" customHeight="1" x14ac:dyDescent="0.2">
      <c r="A73" s="60" t="s">
        <v>56</v>
      </c>
      <c r="B73" s="61">
        <v>929</v>
      </c>
      <c r="C73" s="73">
        <v>2399647</v>
      </c>
      <c r="D73" s="74">
        <v>17242.45</v>
      </c>
      <c r="E73" s="64">
        <f t="shared" si="4"/>
        <v>8758.71155</v>
      </c>
      <c r="F73" s="65">
        <v>22574.87</v>
      </c>
      <c r="G73" s="66">
        <f>SUM(D73:F73)</f>
        <v>48576.03155</v>
      </c>
      <c r="H73" s="67">
        <f>C73/B73</f>
        <v>2583.0430570505919</v>
      </c>
      <c r="I73" s="68">
        <f t="shared" si="5"/>
        <v>52.288516200215284</v>
      </c>
    </row>
    <row r="74" spans="1:9" ht="13.5" customHeight="1" x14ac:dyDescent="0.2">
      <c r="A74" s="60" t="s">
        <v>57</v>
      </c>
      <c r="B74" s="61">
        <v>1725</v>
      </c>
      <c r="C74" s="75">
        <v>4305188</v>
      </c>
      <c r="D74" s="74">
        <v>26849.02</v>
      </c>
      <c r="E74" s="64">
        <f t="shared" si="4"/>
        <v>15713.9362</v>
      </c>
      <c r="F74" s="65">
        <v>36374.959999999999</v>
      </c>
      <c r="G74" s="66">
        <f>SUM(D74:F74)</f>
        <v>78937.916200000007</v>
      </c>
      <c r="H74" s="67">
        <f>C74/B74</f>
        <v>2495.7611594202899</v>
      </c>
      <c r="I74" s="68">
        <f t="shared" si="5"/>
        <v>45.761110840579711</v>
      </c>
    </row>
    <row r="75" spans="1:9" ht="13.5" customHeight="1" x14ac:dyDescent="0.2">
      <c r="A75" s="60" t="s">
        <v>76</v>
      </c>
      <c r="B75" s="61">
        <v>2825</v>
      </c>
      <c r="C75" s="75">
        <v>5470074</v>
      </c>
      <c r="D75" s="74">
        <v>34591.800000000003</v>
      </c>
      <c r="E75" s="64">
        <f t="shared" si="4"/>
        <v>19965.770100000002</v>
      </c>
      <c r="F75" s="65">
        <v>37744.33</v>
      </c>
      <c r="G75" s="66">
        <f>SUM(D75:F75)</f>
        <v>92301.900099999999</v>
      </c>
      <c r="H75" s="67">
        <f>C75/B75</f>
        <v>1936.3093805309734</v>
      </c>
      <c r="I75" s="68">
        <f t="shared" si="5"/>
        <v>32.673238973451326</v>
      </c>
    </row>
    <row r="76" spans="1:9" ht="13.5" customHeight="1" x14ac:dyDescent="0.2">
      <c r="A76" s="60" t="s">
        <v>58</v>
      </c>
      <c r="B76" s="61">
        <v>1071</v>
      </c>
      <c r="C76" s="73">
        <v>1665692</v>
      </c>
      <c r="D76" s="74">
        <v>13677.26</v>
      </c>
      <c r="E76" s="64">
        <f t="shared" si="4"/>
        <v>6079.7758000000003</v>
      </c>
      <c r="F76" s="65">
        <v>31310.58</v>
      </c>
      <c r="G76" s="66">
        <f>SUM(D76:F76)</f>
        <v>51067.6158</v>
      </c>
      <c r="H76" s="67">
        <f>C76/B76</f>
        <v>1555.2679738562092</v>
      </c>
      <c r="I76" s="68">
        <f t="shared" si="5"/>
        <v>47.682180952380953</v>
      </c>
    </row>
    <row r="77" spans="1:9" x14ac:dyDescent="0.2">
      <c r="A77" s="60" t="s">
        <v>77</v>
      </c>
      <c r="B77" s="61">
        <v>3362</v>
      </c>
      <c r="C77" s="73">
        <v>3487569</v>
      </c>
      <c r="D77" s="77">
        <v>20892.36</v>
      </c>
      <c r="E77" s="64">
        <f t="shared" si="4"/>
        <v>12729.626850000001</v>
      </c>
      <c r="F77" s="66">
        <v>43731.29</v>
      </c>
      <c r="G77" s="66">
        <f>SUM(D77:F77)</f>
        <v>77353.276849999995</v>
      </c>
      <c r="H77" s="67">
        <f>C77/B77</f>
        <v>1037.3494943486021</v>
      </c>
      <c r="I77" s="68">
        <f t="shared" si="5"/>
        <v>23.008113280785246</v>
      </c>
    </row>
    <row r="78" spans="1:9" s="16" customFormat="1" x14ac:dyDescent="0.2">
      <c r="A78" s="78"/>
      <c r="B78" s="79"/>
      <c r="C78" s="80"/>
      <c r="D78" s="81"/>
      <c r="E78" s="81"/>
    </row>
    <row r="79" spans="1:9" x14ac:dyDescent="0.2">
      <c r="A79" s="13" t="s">
        <v>59</v>
      </c>
      <c r="B79" s="82">
        <f>SUM(B2:B77)</f>
        <v>114272</v>
      </c>
      <c r="C79" s="82">
        <f>SUM(C2:C78)</f>
        <v>206134509</v>
      </c>
      <c r="D79" s="83">
        <f>SUM(D2:D77)</f>
        <v>1514344.4350000003</v>
      </c>
      <c r="E79" s="83">
        <f>SUM(E2:E76)</f>
        <v>739661.33100000001</v>
      </c>
      <c r="F79" s="15">
        <f>SUM(F2:F77)</f>
        <v>2124614.21</v>
      </c>
      <c r="G79" s="15">
        <f>SUM(G2:G76)</f>
        <v>4313996.3259999994</v>
      </c>
      <c r="H79" s="14">
        <f>C79/B79</f>
        <v>1803.8934209605152</v>
      </c>
      <c r="I79" s="39">
        <f>G79/B79</f>
        <v>37.751998092271066</v>
      </c>
    </row>
  </sheetData>
  <phoneticPr fontId="1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5"/>
  <sheetViews>
    <sheetView workbookViewId="0"/>
  </sheetViews>
  <sheetFormatPr defaultColWidth="9.140625" defaultRowHeight="18.75" customHeight="1" x14ac:dyDescent="0.2"/>
  <cols>
    <col min="1" max="1" width="21.140625" style="59" bestFit="1" customWidth="1"/>
    <col min="2" max="2" width="11.28515625" style="84" bestFit="1" customWidth="1"/>
    <col min="3" max="3" width="25.42578125" style="84" customWidth="1"/>
    <col min="4" max="4" width="24.85546875" style="85" customWidth="1"/>
    <col min="5" max="5" width="13.42578125" style="85" bestFit="1" customWidth="1"/>
    <col min="6" max="6" width="15.42578125" style="86" customWidth="1"/>
    <col min="7" max="7" width="13.42578125" style="90" customWidth="1"/>
    <col min="8" max="8" width="13.85546875" style="87" customWidth="1"/>
    <col min="9" max="9" width="11.85546875" style="59" customWidth="1"/>
    <col min="10" max="16384" width="9.140625" style="59"/>
  </cols>
  <sheetData>
    <row r="1" spans="1:9" ht="18.75" customHeight="1" x14ac:dyDescent="0.2">
      <c r="A1" s="50" t="s">
        <v>0</v>
      </c>
      <c r="B1" s="51" t="s">
        <v>66</v>
      </c>
      <c r="C1" s="52" t="s">
        <v>67</v>
      </c>
      <c r="D1" s="53" t="s">
        <v>68</v>
      </c>
      <c r="E1" s="54" t="s">
        <v>60</v>
      </c>
      <c r="F1" s="55" t="s">
        <v>69</v>
      </c>
      <c r="G1" s="88" t="s">
        <v>61</v>
      </c>
      <c r="H1" s="57" t="s">
        <v>62</v>
      </c>
      <c r="I1" s="58" t="s">
        <v>63</v>
      </c>
    </row>
    <row r="2" spans="1:9" ht="18.75" customHeight="1" x14ac:dyDescent="0.2">
      <c r="A2" s="60" t="s">
        <v>71</v>
      </c>
      <c r="B2" s="61">
        <v>399</v>
      </c>
      <c r="C2" s="62">
        <v>1033544</v>
      </c>
      <c r="D2" s="63">
        <v>6151.89</v>
      </c>
      <c r="E2" s="64">
        <f>C2*20.5/5000</f>
        <v>4237.5303999999996</v>
      </c>
      <c r="F2" s="65">
        <v>9394.49</v>
      </c>
      <c r="G2" s="89">
        <f>SUM(D2:F2)</f>
        <v>19783.910400000001</v>
      </c>
      <c r="H2" s="67">
        <f>C2/B2</f>
        <v>2590.3358395989976</v>
      </c>
      <c r="I2" s="68">
        <f>G2/B2</f>
        <v>49.583735338345868</v>
      </c>
    </row>
    <row r="3" spans="1:9" ht="18.75" customHeight="1" x14ac:dyDescent="0.2">
      <c r="A3" s="60" t="s">
        <v>113</v>
      </c>
      <c r="B3" s="61">
        <v>2119</v>
      </c>
      <c r="C3" s="62">
        <v>3578196</v>
      </c>
      <c r="D3" s="63">
        <v>21627.74</v>
      </c>
      <c r="E3" s="64">
        <f t="shared" ref="E3:E77" si="0">C3*20.5/5000</f>
        <v>14670.6036</v>
      </c>
      <c r="F3" s="65">
        <v>39337.339999999997</v>
      </c>
      <c r="G3" s="89">
        <f>SUM(D3:F3)</f>
        <v>75635.683599999989</v>
      </c>
      <c r="H3" s="67">
        <f>C3/B3</f>
        <v>1688.624823029731</v>
      </c>
      <c r="I3" s="68">
        <f t="shared" ref="I3:I77" si="1">G3/B3</f>
        <v>35.694046059462003</v>
      </c>
    </row>
    <row r="4" spans="1:9" ht="18.75" customHeight="1" x14ac:dyDescent="0.2">
      <c r="A4" s="60" t="s">
        <v>2</v>
      </c>
      <c r="B4" s="61">
        <v>2828</v>
      </c>
      <c r="C4" s="62">
        <v>7150637</v>
      </c>
      <c r="D4" s="63">
        <v>43796.42</v>
      </c>
      <c r="E4" s="64">
        <f t="shared" si="0"/>
        <v>29317.611700000001</v>
      </c>
      <c r="F4" s="65">
        <v>53496</v>
      </c>
      <c r="G4" s="89">
        <f t="shared" ref="G4:G77" si="2">SUM(D4:F4)</f>
        <v>126610.03169999999</v>
      </c>
      <c r="H4" s="67">
        <f t="shared" ref="H4:H77" si="3">C4/B4</f>
        <v>2528.5137906647806</v>
      </c>
      <c r="I4" s="68">
        <f t="shared" si="1"/>
        <v>44.770166796322485</v>
      </c>
    </row>
    <row r="5" spans="1:9" ht="18.75" customHeight="1" x14ac:dyDescent="0.2">
      <c r="A5" s="60" t="s">
        <v>72</v>
      </c>
      <c r="B5" s="61">
        <v>1800</v>
      </c>
      <c r="C5" s="62">
        <v>4493233</v>
      </c>
      <c r="D5" s="63">
        <v>24496.06</v>
      </c>
      <c r="E5" s="64">
        <f t="shared" si="0"/>
        <v>18422.255300000001</v>
      </c>
      <c r="F5" s="65">
        <v>39100</v>
      </c>
      <c r="G5" s="89">
        <f t="shared" si="2"/>
        <v>82018.315300000002</v>
      </c>
      <c r="H5" s="67">
        <f t="shared" si="3"/>
        <v>2496.2405555555556</v>
      </c>
      <c r="I5" s="68">
        <f t="shared" si="1"/>
        <v>45.56573072222222</v>
      </c>
    </row>
    <row r="6" spans="1:9" ht="18.75" customHeight="1" x14ac:dyDescent="0.2">
      <c r="A6" s="60" t="s">
        <v>114</v>
      </c>
      <c r="B6" s="61"/>
      <c r="C6" s="62">
        <v>0</v>
      </c>
      <c r="D6" s="63">
        <v>0</v>
      </c>
      <c r="E6" s="64">
        <f t="shared" si="0"/>
        <v>0</v>
      </c>
      <c r="F6" s="65">
        <v>0</v>
      </c>
      <c r="G6" s="89">
        <f t="shared" si="2"/>
        <v>0</v>
      </c>
      <c r="H6" s="67" t="e">
        <f t="shared" si="3"/>
        <v>#DIV/0!</v>
      </c>
      <c r="I6" s="68" t="e">
        <f t="shared" si="1"/>
        <v>#DIV/0!</v>
      </c>
    </row>
    <row r="7" spans="1:9" ht="18.75" customHeight="1" x14ac:dyDescent="0.2">
      <c r="A7" s="60" t="s">
        <v>4</v>
      </c>
      <c r="B7" s="61">
        <v>1402</v>
      </c>
      <c r="C7" s="62">
        <v>3393495</v>
      </c>
      <c r="D7" s="63">
        <v>22007.26</v>
      </c>
      <c r="E7" s="64">
        <f t="shared" si="0"/>
        <v>13913.3295</v>
      </c>
      <c r="F7" s="65">
        <v>21810.240000000002</v>
      </c>
      <c r="G7" s="89">
        <f t="shared" si="2"/>
        <v>57730.829500000007</v>
      </c>
      <c r="H7" s="67">
        <f t="shared" si="3"/>
        <v>2420.4671897289586</v>
      </c>
      <c r="I7" s="68">
        <f t="shared" si="1"/>
        <v>41.177481811697582</v>
      </c>
    </row>
    <row r="8" spans="1:9" ht="18.75" customHeight="1" x14ac:dyDescent="0.2">
      <c r="A8" s="60" t="s">
        <v>115</v>
      </c>
      <c r="B8" s="61">
        <v>443</v>
      </c>
      <c r="C8" s="62">
        <v>1052753</v>
      </c>
      <c r="D8" s="63">
        <v>5638.37</v>
      </c>
      <c r="E8" s="64">
        <f>C8*20.5/5000</f>
        <v>4316.2873</v>
      </c>
      <c r="F8" s="65">
        <v>12771.86</v>
      </c>
      <c r="G8" s="89">
        <f>SUM(D8:F8)</f>
        <v>22726.5173</v>
      </c>
      <c r="H8" s="67">
        <f>C8/B8</f>
        <v>2376.4176072234764</v>
      </c>
      <c r="I8" s="68">
        <f>G8/B8</f>
        <v>51.301393453724607</v>
      </c>
    </row>
    <row r="9" spans="1:9" ht="18.75" customHeight="1" x14ac:dyDescent="0.2">
      <c r="A9" s="60" t="s">
        <v>5</v>
      </c>
      <c r="B9" s="61">
        <v>2730</v>
      </c>
      <c r="C9" s="62">
        <v>6665057</v>
      </c>
      <c r="D9" s="63">
        <v>44627.53</v>
      </c>
      <c r="E9" s="64">
        <f t="shared" si="0"/>
        <v>27326.733700000001</v>
      </c>
      <c r="F9" s="65">
        <v>46783.9</v>
      </c>
      <c r="G9" s="89">
        <f t="shared" si="2"/>
        <v>118738.1637</v>
      </c>
      <c r="H9" s="67">
        <f t="shared" si="3"/>
        <v>2441.4128205128204</v>
      </c>
      <c r="I9" s="68">
        <f t="shared" si="1"/>
        <v>43.493832857142856</v>
      </c>
    </row>
    <row r="10" spans="1:9" ht="18.75" customHeight="1" x14ac:dyDescent="0.2">
      <c r="A10" s="60" t="s">
        <v>6</v>
      </c>
      <c r="B10" s="61">
        <v>211</v>
      </c>
      <c r="C10" s="62">
        <v>288519</v>
      </c>
      <c r="D10" s="63">
        <v>2837.09</v>
      </c>
      <c r="E10" s="64">
        <f t="shared" si="0"/>
        <v>1182.9278999999999</v>
      </c>
      <c r="F10" s="65">
        <v>0</v>
      </c>
      <c r="G10" s="89">
        <f t="shared" si="2"/>
        <v>4020.0178999999998</v>
      </c>
      <c r="H10" s="67">
        <f t="shared" si="3"/>
        <v>1367.3886255924172</v>
      </c>
      <c r="I10" s="68">
        <f t="shared" si="1"/>
        <v>19.052217535545022</v>
      </c>
    </row>
    <row r="11" spans="1:9" ht="18.75" customHeight="1" x14ac:dyDescent="0.2">
      <c r="A11" s="60" t="s">
        <v>7</v>
      </c>
      <c r="B11" s="61">
        <v>1118</v>
      </c>
      <c r="C11" s="62">
        <v>2514464</v>
      </c>
      <c r="D11" s="63">
        <v>15007.61</v>
      </c>
      <c r="E11" s="64">
        <f t="shared" si="0"/>
        <v>10309.3024</v>
      </c>
      <c r="F11" s="65">
        <v>21379.82</v>
      </c>
      <c r="G11" s="89">
        <f t="shared" si="2"/>
        <v>46696.732400000001</v>
      </c>
      <c r="H11" s="67">
        <f t="shared" si="3"/>
        <v>2249.0733452593918</v>
      </c>
      <c r="I11" s="68">
        <f t="shared" si="1"/>
        <v>41.768096958855097</v>
      </c>
    </row>
    <row r="12" spans="1:9" ht="18.75" customHeight="1" x14ac:dyDescent="0.2">
      <c r="A12" s="60" t="s">
        <v>8</v>
      </c>
      <c r="B12" s="61">
        <v>919</v>
      </c>
      <c r="C12" s="62">
        <v>2480626</v>
      </c>
      <c r="D12" s="63">
        <v>16974.689999999999</v>
      </c>
      <c r="E12" s="64">
        <f t="shared" si="0"/>
        <v>10170.5666</v>
      </c>
      <c r="F12" s="65">
        <v>23996.18</v>
      </c>
      <c r="G12" s="89">
        <f t="shared" si="2"/>
        <v>51141.436600000001</v>
      </c>
      <c r="H12" s="67">
        <f t="shared" si="3"/>
        <v>2699.266594124048</v>
      </c>
      <c r="I12" s="68">
        <f t="shared" si="1"/>
        <v>55.649006093579978</v>
      </c>
    </row>
    <row r="13" spans="1:9" ht="18.75" customHeight="1" x14ac:dyDescent="0.2">
      <c r="A13" s="60" t="s">
        <v>9</v>
      </c>
      <c r="B13" s="61">
        <v>967</v>
      </c>
      <c r="C13" s="62">
        <v>2598251</v>
      </c>
      <c r="D13" s="63">
        <v>15730.17</v>
      </c>
      <c r="E13" s="64">
        <f t="shared" si="0"/>
        <v>10652.829100000001</v>
      </c>
      <c r="F13" s="65">
        <v>29215.3</v>
      </c>
      <c r="G13" s="89">
        <f t="shared" si="2"/>
        <v>55598.299100000004</v>
      </c>
      <c r="H13" s="67">
        <f t="shared" si="3"/>
        <v>2686.9193381592554</v>
      </c>
      <c r="I13" s="68">
        <f t="shared" si="1"/>
        <v>57.495655739400213</v>
      </c>
    </row>
    <row r="14" spans="1:9" ht="18.75" customHeight="1" x14ac:dyDescent="0.2">
      <c r="A14" s="60" t="s">
        <v>10</v>
      </c>
      <c r="B14" s="61">
        <v>225</v>
      </c>
      <c r="C14" s="62">
        <v>696801</v>
      </c>
      <c r="D14" s="63">
        <v>5583.59</v>
      </c>
      <c r="E14" s="64">
        <f t="shared" si="0"/>
        <v>2856.8841000000002</v>
      </c>
      <c r="F14" s="65">
        <v>7584.09</v>
      </c>
      <c r="G14" s="89">
        <f t="shared" si="2"/>
        <v>16024.5641</v>
      </c>
      <c r="H14" s="67">
        <f t="shared" si="3"/>
        <v>3096.8933333333334</v>
      </c>
      <c r="I14" s="68">
        <f t="shared" si="1"/>
        <v>71.220284888888884</v>
      </c>
    </row>
    <row r="15" spans="1:9" ht="18.75" customHeight="1" x14ac:dyDescent="0.2">
      <c r="A15" s="60" t="s">
        <v>12</v>
      </c>
      <c r="B15" s="61">
        <v>2381</v>
      </c>
      <c r="C15" s="62">
        <v>1375197</v>
      </c>
      <c r="D15" s="63">
        <v>18121.060000000001</v>
      </c>
      <c r="E15" s="64">
        <f t="shared" si="0"/>
        <v>5638.3077000000003</v>
      </c>
      <c r="F15" s="65">
        <v>35585.360000000001</v>
      </c>
      <c r="G15" s="89">
        <f t="shared" si="2"/>
        <v>59344.727700000003</v>
      </c>
      <c r="H15" s="67">
        <f t="shared" si="3"/>
        <v>577.57118857622845</v>
      </c>
      <c r="I15" s="68">
        <f t="shared" si="1"/>
        <v>24.924287148257037</v>
      </c>
    </row>
    <row r="16" spans="1:9" ht="18.75" customHeight="1" x14ac:dyDescent="0.2">
      <c r="A16" s="60" t="s">
        <v>13</v>
      </c>
      <c r="B16" s="61">
        <v>2079</v>
      </c>
      <c r="C16" s="62">
        <v>4450086</v>
      </c>
      <c r="D16" s="63">
        <v>24619.63</v>
      </c>
      <c r="E16" s="64">
        <f t="shared" si="0"/>
        <v>18245.352599999998</v>
      </c>
      <c r="F16" s="65">
        <v>49469.91</v>
      </c>
      <c r="G16" s="89">
        <f t="shared" si="2"/>
        <v>92334.892600000006</v>
      </c>
      <c r="H16" s="67">
        <f t="shared" si="3"/>
        <v>2140.4935064935066</v>
      </c>
      <c r="I16" s="68">
        <f t="shared" si="1"/>
        <v>44.413127753727757</v>
      </c>
    </row>
    <row r="17" spans="1:9" ht="18.75" customHeight="1" x14ac:dyDescent="0.2">
      <c r="A17" s="60" t="s">
        <v>15</v>
      </c>
      <c r="B17" s="61">
        <v>208</v>
      </c>
      <c r="C17" s="62">
        <v>597797</v>
      </c>
      <c r="D17" s="63">
        <v>3579.69</v>
      </c>
      <c r="E17" s="64">
        <f t="shared" si="0"/>
        <v>2450.9677000000001</v>
      </c>
      <c r="F17" s="65">
        <v>6179.94</v>
      </c>
      <c r="G17" s="89">
        <f t="shared" si="2"/>
        <v>12210.597699999998</v>
      </c>
      <c r="H17" s="67">
        <f t="shared" si="3"/>
        <v>2874.0240384615386</v>
      </c>
      <c r="I17" s="68">
        <f t="shared" si="1"/>
        <v>58.704796634615377</v>
      </c>
    </row>
    <row r="18" spans="1:9" ht="18.75" customHeight="1" x14ac:dyDescent="0.2">
      <c r="A18" s="60" t="s">
        <v>16</v>
      </c>
      <c r="B18" s="61">
        <v>1239</v>
      </c>
      <c r="C18" s="62">
        <v>600939</v>
      </c>
      <c r="D18" s="63">
        <v>1605.23</v>
      </c>
      <c r="E18" s="64">
        <f t="shared" si="0"/>
        <v>2463.8499000000002</v>
      </c>
      <c r="F18" s="65">
        <v>25457.71</v>
      </c>
      <c r="G18" s="89">
        <f t="shared" si="2"/>
        <v>29526.7899</v>
      </c>
      <c r="H18" s="67">
        <f t="shared" si="3"/>
        <v>485.01937046004844</v>
      </c>
      <c r="I18" s="68">
        <f t="shared" si="1"/>
        <v>23.831146004842616</v>
      </c>
    </row>
    <row r="19" spans="1:9" ht="18.75" customHeight="1" x14ac:dyDescent="0.2">
      <c r="A19" s="60" t="s">
        <v>73</v>
      </c>
      <c r="B19" s="61">
        <v>1015</v>
      </c>
      <c r="C19" s="62">
        <v>1997218</v>
      </c>
      <c r="D19" s="63">
        <v>15002.89</v>
      </c>
      <c r="E19" s="64">
        <f t="shared" si="0"/>
        <v>8188.5937999999996</v>
      </c>
      <c r="F19" s="65">
        <v>15432.04</v>
      </c>
      <c r="G19" s="89">
        <f t="shared" si="2"/>
        <v>38623.523799999995</v>
      </c>
      <c r="H19" s="67">
        <f t="shared" si="3"/>
        <v>1967.7024630541871</v>
      </c>
      <c r="I19" s="68">
        <f t="shared" si="1"/>
        <v>38.052732807881767</v>
      </c>
    </row>
    <row r="20" spans="1:9" ht="18.75" customHeight="1" x14ac:dyDescent="0.2">
      <c r="A20" s="60" t="s">
        <v>17</v>
      </c>
      <c r="B20" s="61">
        <v>441</v>
      </c>
      <c r="C20" s="62">
        <v>1186471</v>
      </c>
      <c r="D20" s="63">
        <v>10025.68</v>
      </c>
      <c r="E20" s="64">
        <f t="shared" si="0"/>
        <v>4864.5311000000002</v>
      </c>
      <c r="F20" s="65">
        <v>6978.68</v>
      </c>
      <c r="G20" s="89">
        <f t="shared" si="2"/>
        <v>21868.891100000001</v>
      </c>
      <c r="H20" s="67">
        <f t="shared" si="3"/>
        <v>2690.4104308390024</v>
      </c>
      <c r="I20" s="68">
        <f t="shared" si="1"/>
        <v>49.589322222222222</v>
      </c>
    </row>
    <row r="21" spans="1:9" ht="18.75" customHeight="1" x14ac:dyDescent="0.2">
      <c r="A21" s="60" t="s">
        <v>18</v>
      </c>
      <c r="B21" s="61">
        <v>1653</v>
      </c>
      <c r="C21" s="62">
        <v>2791666</v>
      </c>
      <c r="D21" s="63">
        <v>21034.47</v>
      </c>
      <c r="E21" s="64">
        <f t="shared" si="0"/>
        <v>11445.830599999999</v>
      </c>
      <c r="F21" s="65">
        <v>29294.39</v>
      </c>
      <c r="G21" s="89">
        <f t="shared" si="2"/>
        <v>61774.690600000002</v>
      </c>
      <c r="H21" s="67">
        <f t="shared" si="3"/>
        <v>1688.8481548699335</v>
      </c>
      <c r="I21" s="68">
        <f t="shared" si="1"/>
        <v>37.371258681185722</v>
      </c>
    </row>
    <row r="22" spans="1:9" ht="18.75" customHeight="1" x14ac:dyDescent="0.2">
      <c r="A22" s="60" t="s">
        <v>19</v>
      </c>
      <c r="B22" s="61">
        <v>1484</v>
      </c>
      <c r="C22" s="62">
        <v>3174831</v>
      </c>
      <c r="D22" s="63">
        <v>24068.67</v>
      </c>
      <c r="E22" s="64">
        <f t="shared" si="0"/>
        <v>13016.8071</v>
      </c>
      <c r="F22" s="65">
        <v>26953.7</v>
      </c>
      <c r="G22" s="89">
        <f t="shared" si="2"/>
        <v>64039.177100000001</v>
      </c>
      <c r="H22" s="67">
        <f t="shared" si="3"/>
        <v>2139.3739892183289</v>
      </c>
      <c r="I22" s="68">
        <f t="shared" si="1"/>
        <v>43.153084299191377</v>
      </c>
    </row>
    <row r="23" spans="1:9" ht="18.75" customHeight="1" x14ac:dyDescent="0.2">
      <c r="A23" s="60" t="s">
        <v>20</v>
      </c>
      <c r="B23" s="61">
        <v>272</v>
      </c>
      <c r="C23" s="62">
        <v>859675</v>
      </c>
      <c r="D23" s="63">
        <v>7432.6</v>
      </c>
      <c r="E23" s="64">
        <f t="shared" si="0"/>
        <v>3524.6675</v>
      </c>
      <c r="F23" s="65">
        <v>14045.25</v>
      </c>
      <c r="G23" s="89">
        <f t="shared" si="2"/>
        <v>25002.517500000002</v>
      </c>
      <c r="H23" s="67">
        <f t="shared" si="3"/>
        <v>3160.5698529411766</v>
      </c>
      <c r="I23" s="68">
        <f t="shared" si="1"/>
        <v>91.921020220588247</v>
      </c>
    </row>
    <row r="24" spans="1:9" ht="18.75" customHeight="1" x14ac:dyDescent="0.2">
      <c r="A24" s="60" t="s">
        <v>107</v>
      </c>
      <c r="B24" s="73">
        <v>718</v>
      </c>
      <c r="C24" s="62">
        <v>2020404</v>
      </c>
      <c r="D24" s="63">
        <v>12774.28</v>
      </c>
      <c r="E24" s="64">
        <f t="shared" si="0"/>
        <v>8283.6563999999998</v>
      </c>
      <c r="F24" s="65">
        <v>14881.24</v>
      </c>
      <c r="G24" s="89">
        <f>SUM(D24:F24)</f>
        <v>35939.176399999997</v>
      </c>
      <c r="H24" s="67">
        <f>C24/B24</f>
        <v>2813.9331476323118</v>
      </c>
      <c r="I24" s="68">
        <f>G24/B24</f>
        <v>50.054563231197768</v>
      </c>
    </row>
    <row r="25" spans="1:9" ht="18.75" customHeight="1" x14ac:dyDescent="0.2">
      <c r="A25" s="60" t="s">
        <v>21</v>
      </c>
      <c r="B25" s="61">
        <v>2047</v>
      </c>
      <c r="C25" s="62">
        <v>3663385</v>
      </c>
      <c r="D25" s="63">
        <v>22142.560000000001</v>
      </c>
      <c r="E25" s="64">
        <f t="shared" si="0"/>
        <v>15019.878500000001</v>
      </c>
      <c r="F25" s="65">
        <v>39254.36</v>
      </c>
      <c r="G25" s="89">
        <f t="shared" si="2"/>
        <v>76416.798500000004</v>
      </c>
      <c r="H25" s="67">
        <f t="shared" si="3"/>
        <v>1789.6360527601369</v>
      </c>
      <c r="I25" s="68">
        <f t="shared" si="1"/>
        <v>37.331117977528095</v>
      </c>
    </row>
    <row r="26" spans="1:9" ht="18.75" customHeight="1" x14ac:dyDescent="0.2">
      <c r="A26" s="60" t="s">
        <v>116</v>
      </c>
      <c r="B26" s="61"/>
      <c r="C26" s="62">
        <v>0</v>
      </c>
      <c r="D26" s="63">
        <v>0</v>
      </c>
      <c r="E26" s="64">
        <f>C26*20.5/5000</f>
        <v>0</v>
      </c>
      <c r="F26" s="65"/>
      <c r="G26" s="89">
        <f>SUM(D26:F26)</f>
        <v>0</v>
      </c>
      <c r="H26" s="67" t="e">
        <f>C26/B26</f>
        <v>#DIV/0!</v>
      </c>
      <c r="I26" s="68" t="e">
        <f>G26/B26</f>
        <v>#DIV/0!</v>
      </c>
    </row>
    <row r="27" spans="1:9" ht="18.75" customHeight="1" x14ac:dyDescent="0.2">
      <c r="A27" s="60" t="s">
        <v>22</v>
      </c>
      <c r="B27" s="61">
        <v>1532</v>
      </c>
      <c r="C27" s="62">
        <v>2658128</v>
      </c>
      <c r="D27" s="63">
        <v>16405.41</v>
      </c>
      <c r="E27" s="64">
        <f t="shared" si="0"/>
        <v>10898.3248</v>
      </c>
      <c r="F27" s="65">
        <v>22809.06</v>
      </c>
      <c r="G27" s="89">
        <f t="shared" si="2"/>
        <v>50112.794800000003</v>
      </c>
      <c r="H27" s="67">
        <f t="shared" si="3"/>
        <v>1735.070496083551</v>
      </c>
      <c r="I27" s="68">
        <f t="shared" si="1"/>
        <v>32.710701566579637</v>
      </c>
    </row>
    <row r="28" spans="1:9" ht="18.75" customHeight="1" x14ac:dyDescent="0.2">
      <c r="A28" s="60" t="s">
        <v>104</v>
      </c>
      <c r="B28" s="61">
        <v>856</v>
      </c>
      <c r="C28" s="62">
        <v>1802801</v>
      </c>
      <c r="D28" s="63">
        <v>11113.36</v>
      </c>
      <c r="E28" s="64">
        <f t="shared" si="0"/>
        <v>7391.4840999999997</v>
      </c>
      <c r="F28" s="65">
        <v>18384.759999999998</v>
      </c>
      <c r="G28" s="89">
        <f t="shared" si="2"/>
        <v>36889.604099999997</v>
      </c>
      <c r="H28" s="67">
        <f t="shared" si="3"/>
        <v>2106.075934579439</v>
      </c>
      <c r="I28" s="68">
        <f t="shared" si="1"/>
        <v>43.095331892523362</v>
      </c>
    </row>
    <row r="29" spans="1:9" ht="18.75" customHeight="1" x14ac:dyDescent="0.2">
      <c r="A29" s="60" t="s">
        <v>108</v>
      </c>
      <c r="B29" s="61">
        <v>2095</v>
      </c>
      <c r="C29" s="62">
        <v>4917754</v>
      </c>
      <c r="D29" s="63">
        <v>27167.7</v>
      </c>
      <c r="E29" s="64">
        <f t="shared" si="0"/>
        <v>20162.791399999998</v>
      </c>
      <c r="F29" s="65">
        <v>51643.6</v>
      </c>
      <c r="G29" s="89">
        <f>SUM(D29:F29)</f>
        <v>98974.091400000005</v>
      </c>
      <c r="H29" s="67">
        <f>C29/B29</f>
        <v>2347.3766109785201</v>
      </c>
      <c r="I29" s="68">
        <f>G29/B29</f>
        <v>47.243003054892604</v>
      </c>
    </row>
    <row r="30" spans="1:9" ht="18.75" customHeight="1" x14ac:dyDescent="0.2">
      <c r="A30" s="60" t="s">
        <v>25</v>
      </c>
      <c r="B30" s="61">
        <v>979</v>
      </c>
      <c r="C30" s="62">
        <v>2126053</v>
      </c>
      <c r="D30" s="63">
        <v>15502.94</v>
      </c>
      <c r="E30" s="64">
        <f t="shared" si="0"/>
        <v>8716.8173000000006</v>
      </c>
      <c r="F30" s="65">
        <v>24818.99</v>
      </c>
      <c r="G30" s="89">
        <f t="shared" si="2"/>
        <v>49038.747300000003</v>
      </c>
      <c r="H30" s="67">
        <f t="shared" si="3"/>
        <v>2171.6578140960164</v>
      </c>
      <c r="I30" s="68">
        <f t="shared" si="1"/>
        <v>50.090650970377936</v>
      </c>
    </row>
    <row r="31" spans="1:9" ht="18.75" customHeight="1" x14ac:dyDescent="0.2">
      <c r="A31" s="60" t="s">
        <v>26</v>
      </c>
      <c r="B31" s="61">
        <v>1238</v>
      </c>
      <c r="C31" s="62">
        <v>2648118</v>
      </c>
      <c r="D31" s="63">
        <v>19655.38</v>
      </c>
      <c r="E31" s="64">
        <f t="shared" si="0"/>
        <v>10857.283799999999</v>
      </c>
      <c r="F31" s="65">
        <v>30107.77</v>
      </c>
      <c r="G31" s="89">
        <f t="shared" si="2"/>
        <v>60620.433799999999</v>
      </c>
      <c r="H31" s="67">
        <f t="shared" si="3"/>
        <v>2139.0290791599355</v>
      </c>
      <c r="I31" s="68">
        <f t="shared" si="1"/>
        <v>48.966424717285946</v>
      </c>
    </row>
    <row r="32" spans="1:9" ht="18.75" customHeight="1" x14ac:dyDescent="0.2">
      <c r="A32" s="60" t="s">
        <v>27</v>
      </c>
      <c r="B32" s="61">
        <v>2148</v>
      </c>
      <c r="C32" s="62">
        <v>4758637</v>
      </c>
      <c r="D32" s="63">
        <v>31146.89</v>
      </c>
      <c r="E32" s="64">
        <f t="shared" si="0"/>
        <v>19510.411700000001</v>
      </c>
      <c r="F32" s="65">
        <v>57176.9</v>
      </c>
      <c r="G32" s="89">
        <f t="shared" si="2"/>
        <v>107834.20170000001</v>
      </c>
      <c r="H32" s="67">
        <f t="shared" si="3"/>
        <v>2215.3803538175048</v>
      </c>
      <c r="I32" s="68">
        <f t="shared" si="1"/>
        <v>50.202142318435754</v>
      </c>
    </row>
    <row r="33" spans="1:9" ht="18.75" customHeight="1" x14ac:dyDescent="0.2">
      <c r="A33" s="60" t="s">
        <v>28</v>
      </c>
      <c r="B33" s="61">
        <v>1425</v>
      </c>
      <c r="C33" s="62">
        <v>2648011</v>
      </c>
      <c r="D33" s="63">
        <v>18054.080000000002</v>
      </c>
      <c r="E33" s="64">
        <f t="shared" si="0"/>
        <v>10856.8451</v>
      </c>
      <c r="F33" s="65">
        <v>41196.629999999997</v>
      </c>
      <c r="G33" s="89">
        <f t="shared" si="2"/>
        <v>70107.555099999998</v>
      </c>
      <c r="H33" s="67">
        <f t="shared" si="3"/>
        <v>1858.2533333333333</v>
      </c>
      <c r="I33" s="68">
        <f t="shared" si="1"/>
        <v>49.198284280701756</v>
      </c>
    </row>
    <row r="34" spans="1:9" ht="18.75" customHeight="1" x14ac:dyDescent="0.2">
      <c r="A34" s="60" t="s">
        <v>29</v>
      </c>
      <c r="B34" s="61">
        <v>1002</v>
      </c>
      <c r="C34" s="62">
        <v>1129720</v>
      </c>
      <c r="D34" s="63">
        <v>7157.33</v>
      </c>
      <c r="E34" s="64">
        <f t="shared" si="0"/>
        <v>4631.8519999999999</v>
      </c>
      <c r="F34" s="65">
        <v>33815.449999999997</v>
      </c>
      <c r="G34" s="89">
        <f t="shared" si="2"/>
        <v>45604.631999999998</v>
      </c>
      <c r="H34" s="67">
        <f t="shared" si="3"/>
        <v>1127.4650698602795</v>
      </c>
      <c r="I34" s="68">
        <f t="shared" si="1"/>
        <v>45.513604790419159</v>
      </c>
    </row>
    <row r="35" spans="1:9" ht="18.75" customHeight="1" x14ac:dyDescent="0.2">
      <c r="A35" s="60" t="s">
        <v>31</v>
      </c>
      <c r="B35" s="61">
        <v>825</v>
      </c>
      <c r="C35" s="62">
        <v>1909958</v>
      </c>
      <c r="D35" s="63">
        <v>14132.54</v>
      </c>
      <c r="E35" s="64">
        <f t="shared" si="0"/>
        <v>7830.8278</v>
      </c>
      <c r="F35" s="65">
        <v>0</v>
      </c>
      <c r="G35" s="89">
        <f t="shared" si="2"/>
        <v>21963.3678</v>
      </c>
      <c r="H35" s="67">
        <f t="shared" si="3"/>
        <v>2315.100606060606</v>
      </c>
      <c r="I35" s="68">
        <f t="shared" si="1"/>
        <v>26.622264000000001</v>
      </c>
    </row>
    <row r="36" spans="1:9" ht="18.75" customHeight="1" x14ac:dyDescent="0.2">
      <c r="A36" s="60" t="s">
        <v>100</v>
      </c>
      <c r="B36" s="61">
        <v>3731</v>
      </c>
      <c r="C36" s="62">
        <v>8450126</v>
      </c>
      <c r="D36" s="63">
        <v>59867.25</v>
      </c>
      <c r="E36" s="64">
        <f t="shared" si="0"/>
        <v>34645.516600000003</v>
      </c>
      <c r="F36" s="65">
        <v>73690.5</v>
      </c>
      <c r="G36" s="89">
        <f t="shared" si="2"/>
        <v>168203.2666</v>
      </c>
      <c r="H36" s="67">
        <f t="shared" si="3"/>
        <v>2264.8421334762797</v>
      </c>
      <c r="I36" s="68">
        <f t="shared" si="1"/>
        <v>45.08262305012061</v>
      </c>
    </row>
    <row r="37" spans="1:9" ht="18.75" customHeight="1" x14ac:dyDescent="0.2">
      <c r="A37" s="60" t="s">
        <v>32</v>
      </c>
      <c r="B37" s="61">
        <v>992</v>
      </c>
      <c r="C37" s="62">
        <v>2070391</v>
      </c>
      <c r="D37" s="63">
        <v>13887.48</v>
      </c>
      <c r="E37" s="64">
        <f t="shared" si="0"/>
        <v>8488.6031000000003</v>
      </c>
      <c r="F37" s="65">
        <v>23891.63</v>
      </c>
      <c r="G37" s="89">
        <f t="shared" si="2"/>
        <v>46267.713100000001</v>
      </c>
      <c r="H37" s="67">
        <f t="shared" si="3"/>
        <v>2087.0877016129034</v>
      </c>
      <c r="I37" s="68">
        <f t="shared" si="1"/>
        <v>46.640839818548386</v>
      </c>
    </row>
    <row r="38" spans="1:9" ht="18.75" customHeight="1" x14ac:dyDescent="0.2">
      <c r="A38" s="60" t="s">
        <v>33</v>
      </c>
      <c r="B38" s="61">
        <v>1034</v>
      </c>
      <c r="C38" s="62">
        <v>2310539</v>
      </c>
      <c r="D38" s="63">
        <v>15708.68</v>
      </c>
      <c r="E38" s="64">
        <f t="shared" si="0"/>
        <v>9473.2098999999998</v>
      </c>
      <c r="F38" s="65">
        <v>18169.61</v>
      </c>
      <c r="G38" s="89">
        <f t="shared" si="2"/>
        <v>43351.499900000003</v>
      </c>
      <c r="H38" s="67">
        <f t="shared" si="3"/>
        <v>2234.5638297872342</v>
      </c>
      <c r="I38" s="68">
        <f t="shared" si="1"/>
        <v>41.926015377176014</v>
      </c>
    </row>
    <row r="39" spans="1:9" ht="18.75" customHeight="1" x14ac:dyDescent="0.2">
      <c r="A39" s="60" t="s">
        <v>34</v>
      </c>
      <c r="B39" s="61">
        <v>4191</v>
      </c>
      <c r="C39" s="62">
        <v>8965758</v>
      </c>
      <c r="D39" s="63">
        <v>52075.23</v>
      </c>
      <c r="E39" s="64">
        <f t="shared" si="0"/>
        <v>36759.607799999998</v>
      </c>
      <c r="F39" s="65">
        <v>76325.77</v>
      </c>
      <c r="G39" s="89">
        <f t="shared" si="2"/>
        <v>165160.6078</v>
      </c>
      <c r="H39" s="67">
        <f t="shared" si="3"/>
        <v>2139.2884753042235</v>
      </c>
      <c r="I39" s="68">
        <f t="shared" si="1"/>
        <v>39.408400811262226</v>
      </c>
    </row>
    <row r="40" spans="1:9" ht="18.75" customHeight="1" x14ac:dyDescent="0.2">
      <c r="A40" s="60" t="s">
        <v>105</v>
      </c>
      <c r="B40" s="61">
        <v>3319</v>
      </c>
      <c r="C40" s="62">
        <v>7380425</v>
      </c>
      <c r="D40" s="63">
        <v>41472.19</v>
      </c>
      <c r="E40" s="64">
        <f t="shared" si="0"/>
        <v>30259.7425</v>
      </c>
      <c r="F40" s="65">
        <v>44792.17</v>
      </c>
      <c r="G40" s="89">
        <f t="shared" si="2"/>
        <v>116524.10249999999</v>
      </c>
      <c r="H40" s="67">
        <f t="shared" si="3"/>
        <v>2223.6893642663454</v>
      </c>
      <c r="I40" s="68">
        <f t="shared" si="1"/>
        <v>35.108195992768906</v>
      </c>
    </row>
    <row r="41" spans="1:9" ht="18.75" customHeight="1" x14ac:dyDescent="0.2">
      <c r="A41" s="60" t="s">
        <v>109</v>
      </c>
      <c r="B41" s="61">
        <v>2988</v>
      </c>
      <c r="C41" s="62">
        <v>5932409</v>
      </c>
      <c r="D41" s="63">
        <v>37132.730000000003</v>
      </c>
      <c r="E41" s="64">
        <f t="shared" si="0"/>
        <v>24322.876899999999</v>
      </c>
      <c r="F41" s="65">
        <v>46862.97</v>
      </c>
      <c r="G41" s="89">
        <f>SUM(D41:F41)</f>
        <v>108318.5769</v>
      </c>
      <c r="H41" s="67">
        <f>C41/B41</f>
        <v>1985.411311914324</v>
      </c>
      <c r="I41" s="68">
        <f>G41/B41</f>
        <v>36.251197088353415</v>
      </c>
    </row>
    <row r="42" spans="1:9" ht="18.75" customHeight="1" x14ac:dyDescent="0.2">
      <c r="A42" s="60" t="s">
        <v>35</v>
      </c>
      <c r="B42" s="61">
        <v>1314</v>
      </c>
      <c r="C42" s="62">
        <v>1865253</v>
      </c>
      <c r="D42" s="63">
        <v>13048.67</v>
      </c>
      <c r="E42" s="64">
        <f t="shared" si="0"/>
        <v>7647.5373</v>
      </c>
      <c r="F42" s="65">
        <v>22558.63</v>
      </c>
      <c r="G42" s="89">
        <f t="shared" si="2"/>
        <v>43254.837299999999</v>
      </c>
      <c r="H42" s="67">
        <f t="shared" si="3"/>
        <v>1419.5228310502282</v>
      </c>
      <c r="I42" s="68">
        <f t="shared" si="1"/>
        <v>32.918445433789955</v>
      </c>
    </row>
    <row r="43" spans="1:9" ht="18.75" customHeight="1" x14ac:dyDescent="0.2">
      <c r="A43" s="60" t="s">
        <v>36</v>
      </c>
      <c r="B43" s="61">
        <v>1295</v>
      </c>
      <c r="C43" s="62">
        <v>3491771</v>
      </c>
      <c r="D43" s="63">
        <v>22100.79</v>
      </c>
      <c r="E43" s="64">
        <f t="shared" si="0"/>
        <v>14316.2611</v>
      </c>
      <c r="F43" s="65">
        <v>22078.880000000001</v>
      </c>
      <c r="G43" s="89">
        <f t="shared" si="2"/>
        <v>58495.931100000002</v>
      </c>
      <c r="H43" s="67">
        <f t="shared" si="3"/>
        <v>2696.3482625482625</v>
      </c>
      <c r="I43" s="68">
        <f t="shared" si="1"/>
        <v>45.17060316602317</v>
      </c>
    </row>
    <row r="44" spans="1:9" ht="18.75" customHeight="1" x14ac:dyDescent="0.2">
      <c r="A44" s="69" t="s">
        <v>74</v>
      </c>
      <c r="B44" s="70">
        <v>726</v>
      </c>
      <c r="C44" s="62">
        <v>1304050</v>
      </c>
      <c r="D44" s="63">
        <v>9898</v>
      </c>
      <c r="E44" s="64">
        <f t="shared" si="0"/>
        <v>5346.6049999999996</v>
      </c>
      <c r="F44" s="65">
        <v>16877.45</v>
      </c>
      <c r="G44" s="89">
        <f t="shared" si="2"/>
        <v>32122.055</v>
      </c>
      <c r="H44" s="67">
        <f t="shared" si="3"/>
        <v>1796.2121212121212</v>
      </c>
      <c r="I44" s="68">
        <f t="shared" si="1"/>
        <v>44.245254820936637</v>
      </c>
    </row>
    <row r="45" spans="1:9" ht="18.75" customHeight="1" x14ac:dyDescent="0.2">
      <c r="A45" s="60" t="s">
        <v>37</v>
      </c>
      <c r="B45" s="61">
        <v>633</v>
      </c>
      <c r="C45" s="62">
        <v>1860479</v>
      </c>
      <c r="D45" s="63">
        <v>13298.25</v>
      </c>
      <c r="E45" s="64">
        <f t="shared" si="0"/>
        <v>7627.9638999999997</v>
      </c>
      <c r="F45" s="65">
        <v>16767.84</v>
      </c>
      <c r="G45" s="89">
        <f t="shared" si="2"/>
        <v>37694.053899999999</v>
      </c>
      <c r="H45" s="67">
        <f t="shared" si="3"/>
        <v>2939.1453396524485</v>
      </c>
      <c r="I45" s="68">
        <f t="shared" si="1"/>
        <v>59.548268404423382</v>
      </c>
    </row>
    <row r="46" spans="1:9" ht="18.75" customHeight="1" x14ac:dyDescent="0.2">
      <c r="A46" s="60" t="s">
        <v>101</v>
      </c>
      <c r="B46" s="61">
        <v>2493</v>
      </c>
      <c r="C46" s="62">
        <v>2069400</v>
      </c>
      <c r="D46" s="63">
        <v>15019.02</v>
      </c>
      <c r="E46" s="64">
        <f t="shared" si="0"/>
        <v>8484.5400000000009</v>
      </c>
      <c r="F46" s="65">
        <v>0</v>
      </c>
      <c r="G46" s="89">
        <f t="shared" si="2"/>
        <v>23503.56</v>
      </c>
      <c r="H46" s="67">
        <f t="shared" si="3"/>
        <v>830.08423586040919</v>
      </c>
      <c r="I46" s="68">
        <f t="shared" si="1"/>
        <v>9.427821901323707</v>
      </c>
    </row>
    <row r="47" spans="1:9" ht="18.75" customHeight="1" x14ac:dyDescent="0.2">
      <c r="A47" s="60" t="s">
        <v>38</v>
      </c>
      <c r="B47" s="61">
        <v>343</v>
      </c>
      <c r="C47" s="62">
        <v>896694</v>
      </c>
      <c r="D47" s="63">
        <v>5307.99</v>
      </c>
      <c r="E47" s="64">
        <f t="shared" si="0"/>
        <v>3676.4454000000001</v>
      </c>
      <c r="F47" s="65">
        <v>9245.01</v>
      </c>
      <c r="G47" s="89">
        <f t="shared" si="2"/>
        <v>18229.445400000001</v>
      </c>
      <c r="H47" s="67">
        <f t="shared" si="3"/>
        <v>2614.2682215743439</v>
      </c>
      <c r="I47" s="68">
        <f t="shared" si="1"/>
        <v>53.147071137026238</v>
      </c>
    </row>
    <row r="48" spans="1:9" ht="18.75" customHeight="1" x14ac:dyDescent="0.2">
      <c r="A48" s="60" t="s">
        <v>106</v>
      </c>
      <c r="B48" s="61">
        <v>67</v>
      </c>
      <c r="C48" s="62">
        <v>172639</v>
      </c>
      <c r="D48" s="63">
        <v>978.95</v>
      </c>
      <c r="E48" s="64">
        <f t="shared" si="0"/>
        <v>707.81989999999996</v>
      </c>
      <c r="F48" s="65">
        <v>1751.3</v>
      </c>
      <c r="G48" s="89">
        <f t="shared" si="2"/>
        <v>3438.0699</v>
      </c>
      <c r="H48" s="67">
        <f t="shared" si="3"/>
        <v>2576.7014925373132</v>
      </c>
      <c r="I48" s="68">
        <f t="shared" si="1"/>
        <v>51.314476119402983</v>
      </c>
    </row>
    <row r="49" spans="1:9" ht="18.75" customHeight="1" x14ac:dyDescent="0.2">
      <c r="A49" s="60" t="s">
        <v>39</v>
      </c>
      <c r="B49" s="61">
        <v>3455</v>
      </c>
      <c r="C49" s="62">
        <v>6551745</v>
      </c>
      <c r="D49" s="63">
        <v>42508.19</v>
      </c>
      <c r="E49" s="64">
        <f t="shared" si="0"/>
        <v>26862.154500000001</v>
      </c>
      <c r="F49" s="65">
        <v>62858.6</v>
      </c>
      <c r="G49" s="89">
        <f t="shared" si="2"/>
        <v>132228.94450000001</v>
      </c>
      <c r="H49" s="67">
        <f t="shared" si="3"/>
        <v>1896.3082489146166</v>
      </c>
      <c r="I49" s="68">
        <f t="shared" si="1"/>
        <v>38.271763965267731</v>
      </c>
    </row>
    <row r="50" spans="1:9" ht="18.75" customHeight="1" x14ac:dyDescent="0.2">
      <c r="A50" s="60" t="s">
        <v>78</v>
      </c>
      <c r="B50" s="61">
        <v>1622</v>
      </c>
      <c r="C50" s="62">
        <v>3782028</v>
      </c>
      <c r="D50" s="63">
        <v>21932.09</v>
      </c>
      <c r="E50" s="64">
        <f t="shared" si="0"/>
        <v>15506.3148</v>
      </c>
      <c r="F50" s="65">
        <v>23297.97</v>
      </c>
      <c r="G50" s="89">
        <f t="shared" si="2"/>
        <v>60736.374800000005</v>
      </c>
      <c r="H50" s="67">
        <f t="shared" si="3"/>
        <v>2331.7065351418</v>
      </c>
      <c r="I50" s="68">
        <f t="shared" si="1"/>
        <v>37.44536054254008</v>
      </c>
    </row>
    <row r="51" spans="1:9" ht="18.75" customHeight="1" x14ac:dyDescent="0.2">
      <c r="A51" s="60" t="s">
        <v>117</v>
      </c>
      <c r="B51" s="61">
        <v>6396</v>
      </c>
      <c r="C51" s="62">
        <v>4626142</v>
      </c>
      <c r="D51" s="63">
        <v>26312.31</v>
      </c>
      <c r="E51" s="64">
        <f>C51*20.5/5000</f>
        <v>18967.182199999999</v>
      </c>
      <c r="F51" s="65">
        <v>103260.11</v>
      </c>
      <c r="G51" s="89">
        <f>SUM(D51:F51)</f>
        <v>148539.60219999999</v>
      </c>
      <c r="H51" s="67">
        <f>C51/B51</f>
        <v>723.28674171357102</v>
      </c>
      <c r="I51" s="68">
        <f>G51/B51</f>
        <v>23.223827736085052</v>
      </c>
    </row>
    <row r="52" spans="1:9" ht="18.75" customHeight="1" x14ac:dyDescent="0.2">
      <c r="A52" s="60" t="s">
        <v>118</v>
      </c>
      <c r="B52" s="61">
        <v>1450</v>
      </c>
      <c r="C52" s="62">
        <v>1279002</v>
      </c>
      <c r="D52" s="63">
        <v>6712.53</v>
      </c>
      <c r="E52" s="64">
        <f>C52*20.5/5000</f>
        <v>5243.9081999999999</v>
      </c>
      <c r="F52" s="65">
        <v>49339.31</v>
      </c>
      <c r="G52" s="89">
        <f>SUM(D52:F52)</f>
        <v>61295.748200000002</v>
      </c>
      <c r="H52" s="67">
        <f>C52/B52</f>
        <v>882.07034482758615</v>
      </c>
      <c r="I52" s="68">
        <f>G52/B52</f>
        <v>42.272929793103451</v>
      </c>
    </row>
    <row r="53" spans="1:9" ht="18.75" customHeight="1" x14ac:dyDescent="0.2">
      <c r="A53" s="60" t="s">
        <v>119</v>
      </c>
      <c r="B53" s="61">
        <v>379</v>
      </c>
      <c r="C53" s="62">
        <v>3636970</v>
      </c>
      <c r="D53" s="63">
        <v>1965.18</v>
      </c>
      <c r="E53" s="64">
        <f>C53*20.5/5000</f>
        <v>14911.576999999999</v>
      </c>
      <c r="F53" s="65">
        <v>7994.02</v>
      </c>
      <c r="G53" s="89">
        <f>SUM(D53:F53)</f>
        <v>24870.776999999998</v>
      </c>
      <c r="H53" s="67">
        <f>C53/B53</f>
        <v>9596.2269129287597</v>
      </c>
      <c r="I53" s="68">
        <f>G53/B53</f>
        <v>65.622102902374664</v>
      </c>
    </row>
    <row r="54" spans="1:9" ht="18.75" customHeight="1" x14ac:dyDescent="0.2">
      <c r="A54" s="60" t="s">
        <v>41</v>
      </c>
      <c r="B54" s="61">
        <v>8100</v>
      </c>
      <c r="C54" s="62">
        <v>15610814</v>
      </c>
      <c r="D54" s="71">
        <v>95415.31</v>
      </c>
      <c r="E54" s="64">
        <f t="shared" si="0"/>
        <v>64004.337399999997</v>
      </c>
      <c r="F54" s="65">
        <v>114381.75999999999</v>
      </c>
      <c r="G54" s="89">
        <f t="shared" si="2"/>
        <v>273801.40739999997</v>
      </c>
      <c r="H54" s="67">
        <f t="shared" si="3"/>
        <v>1927.2609876543211</v>
      </c>
      <c r="I54" s="68">
        <f t="shared" si="1"/>
        <v>33.802642888888883</v>
      </c>
    </row>
    <row r="55" spans="1:9" ht="18.75" customHeight="1" x14ac:dyDescent="0.2">
      <c r="A55" s="60" t="s">
        <v>110</v>
      </c>
      <c r="B55" s="61">
        <v>574</v>
      </c>
      <c r="C55" s="72">
        <v>1365266</v>
      </c>
      <c r="D55" s="64">
        <v>8336.6200000000008</v>
      </c>
      <c r="E55" s="64">
        <f t="shared" si="0"/>
        <v>5597.5906000000004</v>
      </c>
      <c r="F55" s="65">
        <v>15737.14</v>
      </c>
      <c r="G55" s="89">
        <f t="shared" si="2"/>
        <v>29671.350600000002</v>
      </c>
      <c r="H55" s="67">
        <f t="shared" si="3"/>
        <v>2378.5121951219512</v>
      </c>
      <c r="I55" s="68">
        <f t="shared" si="1"/>
        <v>51.692248432055749</v>
      </c>
    </row>
    <row r="56" spans="1:9" ht="18.75" customHeight="1" x14ac:dyDescent="0.2">
      <c r="A56" s="60" t="s">
        <v>70</v>
      </c>
      <c r="B56" s="61">
        <v>289</v>
      </c>
      <c r="C56" s="72">
        <v>135399</v>
      </c>
      <c r="D56" s="64">
        <v>778.34</v>
      </c>
      <c r="E56" s="64">
        <f t="shared" si="0"/>
        <v>555.13589999999999</v>
      </c>
      <c r="F56" s="65">
        <v>4379.5</v>
      </c>
      <c r="G56" s="89">
        <f>SUM(D56:F56)</f>
        <v>5712.9758999999995</v>
      </c>
      <c r="H56" s="67">
        <f>C56/B56</f>
        <v>468.50865051903116</v>
      </c>
      <c r="I56" s="68">
        <f>G56/B56</f>
        <v>19.768082698961937</v>
      </c>
    </row>
    <row r="57" spans="1:9" ht="18.75" customHeight="1" x14ac:dyDescent="0.2">
      <c r="A57" s="60" t="s">
        <v>64</v>
      </c>
      <c r="B57" s="61">
        <v>265</v>
      </c>
      <c r="C57" s="73">
        <v>265733</v>
      </c>
      <c r="D57" s="64">
        <v>1817.06</v>
      </c>
      <c r="E57" s="64">
        <f t="shared" si="0"/>
        <v>1089.5053</v>
      </c>
      <c r="F57" s="65">
        <v>2179.56</v>
      </c>
      <c r="G57" s="89">
        <f t="shared" si="2"/>
        <v>5086.1252999999997</v>
      </c>
      <c r="H57" s="67">
        <f t="shared" si="3"/>
        <v>1002.7660377358491</v>
      </c>
      <c r="I57" s="68">
        <f t="shared" si="1"/>
        <v>19.192925660377359</v>
      </c>
    </row>
    <row r="58" spans="1:9" ht="18.75" customHeight="1" x14ac:dyDescent="0.2">
      <c r="A58" s="60" t="s">
        <v>65</v>
      </c>
      <c r="B58" s="61">
        <v>300</v>
      </c>
      <c r="C58" s="73">
        <v>236287</v>
      </c>
      <c r="D58" s="74">
        <v>1876.12</v>
      </c>
      <c r="E58" s="64">
        <f t="shared" si="0"/>
        <v>968.77670000000001</v>
      </c>
      <c r="F58" s="65">
        <v>1814.7</v>
      </c>
      <c r="G58" s="89">
        <f t="shared" si="2"/>
        <v>4659.5967000000001</v>
      </c>
      <c r="H58" s="67">
        <f t="shared" si="3"/>
        <v>787.62333333333333</v>
      </c>
      <c r="I58" s="68">
        <f t="shared" si="1"/>
        <v>15.531988999999999</v>
      </c>
    </row>
    <row r="59" spans="1:9" ht="18.75" customHeight="1" x14ac:dyDescent="0.2">
      <c r="A59" s="60" t="s">
        <v>102</v>
      </c>
      <c r="B59" s="61">
        <v>4078</v>
      </c>
      <c r="C59" s="73">
        <v>8040576</v>
      </c>
      <c r="D59" s="74">
        <v>52448.44</v>
      </c>
      <c r="E59" s="64">
        <f t="shared" si="0"/>
        <v>32966.361599999997</v>
      </c>
      <c r="F59" s="65">
        <v>75777.45</v>
      </c>
      <c r="G59" s="89">
        <f t="shared" si="2"/>
        <v>161192.25160000002</v>
      </c>
      <c r="H59" s="67">
        <f t="shared" si="3"/>
        <v>1971.6959293771456</v>
      </c>
      <c r="I59" s="68">
        <f t="shared" si="1"/>
        <v>39.527280922020601</v>
      </c>
    </row>
    <row r="60" spans="1:9" ht="18.75" customHeight="1" x14ac:dyDescent="0.2">
      <c r="A60" s="60" t="s">
        <v>42</v>
      </c>
      <c r="B60" s="61">
        <v>3261</v>
      </c>
      <c r="C60" s="73">
        <v>7677854</v>
      </c>
      <c r="D60" s="74">
        <v>57584.24</v>
      </c>
      <c r="E60" s="64">
        <f t="shared" si="0"/>
        <v>31479.201400000002</v>
      </c>
      <c r="F60" s="65">
        <v>70103.47</v>
      </c>
      <c r="G60" s="89">
        <f t="shared" si="2"/>
        <v>159166.91139999998</v>
      </c>
      <c r="H60" s="67">
        <f t="shared" si="3"/>
        <v>2354.4477154247165</v>
      </c>
      <c r="I60" s="68">
        <f t="shared" si="1"/>
        <v>48.809233793314931</v>
      </c>
    </row>
    <row r="61" spans="1:9" ht="18.75" customHeight="1" x14ac:dyDescent="0.2">
      <c r="A61" s="60" t="s">
        <v>120</v>
      </c>
      <c r="B61" s="61">
        <v>1873</v>
      </c>
      <c r="C61" s="73">
        <v>689172</v>
      </c>
      <c r="D61" s="74">
        <v>3834.08</v>
      </c>
      <c r="E61" s="64">
        <f>C61*20.5/5000</f>
        <v>2825.6052</v>
      </c>
      <c r="F61" s="65">
        <v>60389.41</v>
      </c>
      <c r="G61" s="89">
        <f t="shared" si="2"/>
        <v>67049.095200000011</v>
      </c>
      <c r="H61" s="67">
        <f t="shared" si="3"/>
        <v>367.95088093966899</v>
      </c>
      <c r="I61" s="68">
        <f t="shared" si="1"/>
        <v>35.797701655098777</v>
      </c>
    </row>
    <row r="62" spans="1:9" ht="18.75" customHeight="1" x14ac:dyDescent="0.2">
      <c r="A62" s="60" t="s">
        <v>111</v>
      </c>
      <c r="B62" s="61">
        <v>619</v>
      </c>
      <c r="C62" s="73">
        <v>1330602</v>
      </c>
      <c r="D62" s="74">
        <v>6780.11</v>
      </c>
      <c r="E62" s="64">
        <f t="shared" si="0"/>
        <v>5455.4682000000003</v>
      </c>
      <c r="F62" s="65">
        <v>24829</v>
      </c>
      <c r="G62" s="89">
        <f t="shared" si="2"/>
        <v>37064.578200000004</v>
      </c>
      <c r="H62" s="67">
        <f t="shared" si="3"/>
        <v>2149.5993537964459</v>
      </c>
      <c r="I62" s="68">
        <f t="shared" si="1"/>
        <v>59.878155411954772</v>
      </c>
    </row>
    <row r="63" spans="1:9" ht="18.75" customHeight="1" x14ac:dyDescent="0.2">
      <c r="A63" s="60" t="s">
        <v>112</v>
      </c>
      <c r="B63" s="61">
        <v>1174</v>
      </c>
      <c r="C63" s="73">
        <v>2352671</v>
      </c>
      <c r="D63" s="74">
        <v>12805.96</v>
      </c>
      <c r="E63" s="64">
        <f t="shared" si="0"/>
        <v>9645.9511000000002</v>
      </c>
      <c r="F63" s="65">
        <v>0</v>
      </c>
      <c r="G63" s="89">
        <f t="shared" si="2"/>
        <v>22451.911099999998</v>
      </c>
      <c r="H63" s="67">
        <f t="shared" si="3"/>
        <v>2003.9787052810902</v>
      </c>
      <c r="I63" s="68">
        <f t="shared" si="1"/>
        <v>19.124285434412265</v>
      </c>
    </row>
    <row r="64" spans="1:9" ht="18.75" customHeight="1" x14ac:dyDescent="0.2">
      <c r="A64" s="60" t="s">
        <v>121</v>
      </c>
      <c r="B64" s="61">
        <v>2196</v>
      </c>
      <c r="C64" s="73">
        <v>3762629</v>
      </c>
      <c r="D64" s="74">
        <v>20709.07</v>
      </c>
      <c r="E64" s="64">
        <f t="shared" si="0"/>
        <v>15426.778899999999</v>
      </c>
      <c r="F64" s="65">
        <v>30804.6</v>
      </c>
      <c r="G64" s="89">
        <f t="shared" si="2"/>
        <v>66940.448899999988</v>
      </c>
      <c r="H64" s="67">
        <f t="shared" si="3"/>
        <v>1713.4011839708562</v>
      </c>
      <c r="I64" s="68">
        <f t="shared" si="1"/>
        <v>30.482900227686699</v>
      </c>
    </row>
    <row r="65" spans="1:9" ht="18.75" customHeight="1" x14ac:dyDescent="0.2">
      <c r="A65" s="60" t="s">
        <v>49</v>
      </c>
      <c r="B65" s="61">
        <v>1502</v>
      </c>
      <c r="C65" s="73">
        <v>3857655</v>
      </c>
      <c r="D65" s="74">
        <v>29436.09</v>
      </c>
      <c r="E65" s="64">
        <f t="shared" si="0"/>
        <v>15816.3855</v>
      </c>
      <c r="F65" s="65">
        <v>32927.449999999997</v>
      </c>
      <c r="G65" s="89">
        <f t="shared" si="2"/>
        <v>78179.925499999998</v>
      </c>
      <c r="H65" s="67">
        <f t="shared" si="3"/>
        <v>2568.3455392809587</v>
      </c>
      <c r="I65" s="68">
        <f t="shared" si="1"/>
        <v>52.050549600532619</v>
      </c>
    </row>
    <row r="66" spans="1:9" ht="18.75" customHeight="1" x14ac:dyDescent="0.2">
      <c r="A66" s="60" t="s">
        <v>50</v>
      </c>
      <c r="B66" s="61">
        <v>2061</v>
      </c>
      <c r="C66" s="73">
        <v>3160121</v>
      </c>
      <c r="D66" s="74">
        <v>18763.95</v>
      </c>
      <c r="E66" s="64">
        <f t="shared" si="0"/>
        <v>12956.4961</v>
      </c>
      <c r="F66" s="65">
        <v>47185.63</v>
      </c>
      <c r="G66" s="89">
        <f t="shared" si="2"/>
        <v>78906.076100000006</v>
      </c>
      <c r="H66" s="67">
        <f t="shared" si="3"/>
        <v>1533.2950024260067</v>
      </c>
      <c r="I66" s="68">
        <f t="shared" si="1"/>
        <v>38.285335322658909</v>
      </c>
    </row>
    <row r="67" spans="1:9" ht="18.75" customHeight="1" x14ac:dyDescent="0.2">
      <c r="A67" s="60" t="s">
        <v>51</v>
      </c>
      <c r="B67" s="61">
        <v>722</v>
      </c>
      <c r="C67" s="73">
        <v>1655613</v>
      </c>
      <c r="D67" s="74">
        <v>13963.52</v>
      </c>
      <c r="E67" s="64">
        <f t="shared" si="0"/>
        <v>6788.0132999999996</v>
      </c>
      <c r="F67" s="65">
        <v>14812.35</v>
      </c>
      <c r="G67" s="89">
        <f t="shared" si="2"/>
        <v>35563.883300000001</v>
      </c>
      <c r="H67" s="67">
        <f t="shared" si="3"/>
        <v>2293.0927977839333</v>
      </c>
      <c r="I67" s="68">
        <f t="shared" si="1"/>
        <v>49.257456094182828</v>
      </c>
    </row>
    <row r="68" spans="1:9" ht="18.75" customHeight="1" x14ac:dyDescent="0.2">
      <c r="A68" s="60" t="s">
        <v>52</v>
      </c>
      <c r="B68" s="61">
        <v>120</v>
      </c>
      <c r="C68" s="73">
        <v>260388</v>
      </c>
      <c r="D68" s="74">
        <v>2284.4699999999998</v>
      </c>
      <c r="E68" s="64">
        <f t="shared" si="0"/>
        <v>1067.5907999999999</v>
      </c>
      <c r="F68" s="64">
        <v>2371.73</v>
      </c>
      <c r="G68" s="89">
        <f t="shared" si="2"/>
        <v>5723.7907999999998</v>
      </c>
      <c r="H68" s="67">
        <f t="shared" si="3"/>
        <v>2169.9</v>
      </c>
      <c r="I68" s="68">
        <f t="shared" si="1"/>
        <v>47.698256666666666</v>
      </c>
    </row>
    <row r="69" spans="1:9" ht="18.75" customHeight="1" x14ac:dyDescent="0.2">
      <c r="A69" s="60" t="s">
        <v>75</v>
      </c>
      <c r="B69" s="61">
        <v>2565</v>
      </c>
      <c r="C69" s="75">
        <v>5399255</v>
      </c>
      <c r="D69" s="74">
        <v>30402.05</v>
      </c>
      <c r="E69" s="64">
        <f t="shared" si="0"/>
        <v>22136.945500000002</v>
      </c>
      <c r="F69" s="65">
        <v>55364.98</v>
      </c>
      <c r="G69" s="89">
        <f t="shared" si="2"/>
        <v>107903.9755</v>
      </c>
      <c r="H69" s="67">
        <f t="shared" si="3"/>
        <v>2104.9727095516569</v>
      </c>
      <c r="I69" s="68">
        <f t="shared" si="1"/>
        <v>42.067826705653019</v>
      </c>
    </row>
    <row r="70" spans="1:9" ht="18.75" customHeight="1" x14ac:dyDescent="0.2">
      <c r="A70" s="60" t="s">
        <v>53</v>
      </c>
      <c r="B70" s="61">
        <v>1020</v>
      </c>
      <c r="C70" s="73">
        <v>3091666</v>
      </c>
      <c r="D70" s="74">
        <v>22012.77</v>
      </c>
      <c r="E70" s="64">
        <f t="shared" si="0"/>
        <v>12675.830599999999</v>
      </c>
      <c r="F70" s="65">
        <v>32733.919999999998</v>
      </c>
      <c r="G70" s="89">
        <f t="shared" si="2"/>
        <v>67422.520599999989</v>
      </c>
      <c r="H70" s="67">
        <f t="shared" si="3"/>
        <v>3031.0450980392156</v>
      </c>
      <c r="I70" s="68">
        <f t="shared" si="1"/>
        <v>66.100510392156849</v>
      </c>
    </row>
    <row r="71" spans="1:9" ht="18.75" customHeight="1" x14ac:dyDescent="0.2">
      <c r="A71" s="60" t="s">
        <v>54</v>
      </c>
      <c r="B71" s="61">
        <v>678</v>
      </c>
      <c r="C71" s="73">
        <v>1632626</v>
      </c>
      <c r="D71" s="74">
        <v>10388.459999999999</v>
      </c>
      <c r="E71" s="64">
        <f t="shared" si="0"/>
        <v>6693.7665999999999</v>
      </c>
      <c r="F71" s="65">
        <v>21592.95</v>
      </c>
      <c r="G71" s="89">
        <f t="shared" si="2"/>
        <v>38675.176599999999</v>
      </c>
      <c r="H71" s="67">
        <f t="shared" si="3"/>
        <v>2408.0029498525073</v>
      </c>
      <c r="I71" s="68">
        <f t="shared" si="1"/>
        <v>57.043033333333334</v>
      </c>
    </row>
    <row r="72" spans="1:9" ht="18.75" customHeight="1" x14ac:dyDescent="0.2">
      <c r="A72" s="60" t="s">
        <v>122</v>
      </c>
      <c r="B72" s="61">
        <v>868</v>
      </c>
      <c r="C72" s="73">
        <v>2049866</v>
      </c>
      <c r="D72" s="74">
        <v>13454.42</v>
      </c>
      <c r="E72" s="64">
        <f t="shared" si="0"/>
        <v>8404.4506000000001</v>
      </c>
      <c r="F72" s="65">
        <v>13735.76</v>
      </c>
      <c r="G72" s="89">
        <f t="shared" si="2"/>
        <v>35594.630600000004</v>
      </c>
      <c r="H72" s="67">
        <f t="shared" si="3"/>
        <v>2361.5967741935483</v>
      </c>
      <c r="I72" s="68">
        <f t="shared" si="1"/>
        <v>41.007638940092171</v>
      </c>
    </row>
    <row r="73" spans="1:9" ht="18.75" customHeight="1" x14ac:dyDescent="0.2">
      <c r="A73" s="60" t="s">
        <v>57</v>
      </c>
      <c r="B73" s="61">
        <v>1725</v>
      </c>
      <c r="C73" s="75">
        <v>4324198</v>
      </c>
      <c r="D73" s="74">
        <v>27992.66</v>
      </c>
      <c r="E73" s="64">
        <f t="shared" si="0"/>
        <v>17729.211800000001</v>
      </c>
      <c r="F73" s="65">
        <v>36374.959999999999</v>
      </c>
      <c r="G73" s="89">
        <f t="shared" si="2"/>
        <v>82096.8318</v>
      </c>
      <c r="H73" s="67">
        <f t="shared" si="3"/>
        <v>2506.7814492753623</v>
      </c>
      <c r="I73" s="68">
        <f t="shared" si="1"/>
        <v>47.592366260869568</v>
      </c>
    </row>
    <row r="74" spans="1:9" ht="18.75" customHeight="1" x14ac:dyDescent="0.2">
      <c r="A74" s="60" t="s">
        <v>43</v>
      </c>
      <c r="B74" s="61">
        <v>490</v>
      </c>
      <c r="C74" s="73">
        <v>1652052</v>
      </c>
      <c r="D74" s="74">
        <v>9917.81</v>
      </c>
      <c r="E74" s="64">
        <f t="shared" si="0"/>
        <v>6773.4132</v>
      </c>
      <c r="F74" s="65">
        <v>12654.76</v>
      </c>
      <c r="G74" s="89">
        <f t="shared" si="2"/>
        <v>29345.983200000002</v>
      </c>
      <c r="H74" s="67">
        <f t="shared" si="3"/>
        <v>3371.534693877551</v>
      </c>
      <c r="I74" s="68">
        <f t="shared" si="1"/>
        <v>59.88976163265307</v>
      </c>
    </row>
    <row r="75" spans="1:9" ht="18.75" customHeight="1" x14ac:dyDescent="0.2">
      <c r="A75" s="60" t="s">
        <v>44</v>
      </c>
      <c r="B75" s="61">
        <v>831</v>
      </c>
      <c r="C75" s="73">
        <v>2148206</v>
      </c>
      <c r="D75" s="74">
        <v>13624.37</v>
      </c>
      <c r="E75" s="64">
        <f t="shared" si="0"/>
        <v>8807.6445999999996</v>
      </c>
      <c r="F75" s="65">
        <v>22351.56</v>
      </c>
      <c r="G75" s="89">
        <f t="shared" si="2"/>
        <v>44783.574600000007</v>
      </c>
      <c r="H75" s="67">
        <f t="shared" si="3"/>
        <v>2585.0854392298434</v>
      </c>
      <c r="I75" s="68">
        <f t="shared" si="1"/>
        <v>53.891184837545133</v>
      </c>
    </row>
    <row r="76" spans="1:9" ht="18.75" customHeight="1" x14ac:dyDescent="0.2">
      <c r="A76" s="60" t="s">
        <v>45</v>
      </c>
      <c r="B76" s="61">
        <v>610</v>
      </c>
      <c r="C76" s="73">
        <v>1683120</v>
      </c>
      <c r="D76" s="74">
        <v>9920.74</v>
      </c>
      <c r="E76" s="64">
        <f t="shared" si="0"/>
        <v>6900.7920000000004</v>
      </c>
      <c r="F76" s="65">
        <v>15568.57</v>
      </c>
      <c r="G76" s="89">
        <f t="shared" si="2"/>
        <v>32390.101999999999</v>
      </c>
      <c r="H76" s="67">
        <f t="shared" si="3"/>
        <v>2759.2131147540986</v>
      </c>
      <c r="I76" s="68">
        <f t="shared" si="1"/>
        <v>53.098527868852457</v>
      </c>
    </row>
    <row r="77" spans="1:9" ht="18.75" customHeight="1" x14ac:dyDescent="0.2">
      <c r="A77" s="60" t="s">
        <v>46</v>
      </c>
      <c r="B77" s="61">
        <v>696</v>
      </c>
      <c r="C77" s="73">
        <v>1571931</v>
      </c>
      <c r="D77" s="74">
        <v>13559.46</v>
      </c>
      <c r="E77" s="64">
        <f t="shared" si="0"/>
        <v>6444.9170999999997</v>
      </c>
      <c r="F77" s="65">
        <v>13825.15</v>
      </c>
      <c r="G77" s="89">
        <f t="shared" si="2"/>
        <v>33829.527099999999</v>
      </c>
      <c r="H77" s="67">
        <f t="shared" si="3"/>
        <v>2258.5215517241381</v>
      </c>
      <c r="I77" s="68">
        <f t="shared" si="1"/>
        <v>48.605642385057472</v>
      </c>
    </row>
    <row r="78" spans="1:9" ht="18.75" customHeight="1" x14ac:dyDescent="0.2">
      <c r="A78" s="60" t="s">
        <v>76</v>
      </c>
      <c r="B78" s="61">
        <v>2825</v>
      </c>
      <c r="C78" s="75">
        <v>6323974</v>
      </c>
      <c r="D78" s="74">
        <v>38274.949999999997</v>
      </c>
      <c r="E78" s="64">
        <f>C78*20.5/5000</f>
        <v>25928.293399999999</v>
      </c>
      <c r="F78" s="65">
        <v>37744.33</v>
      </c>
      <c r="G78" s="89">
        <f>SUM(D78:F78)</f>
        <v>101947.57339999999</v>
      </c>
      <c r="H78" s="67">
        <f>C78/B78</f>
        <v>2238.5748672566374</v>
      </c>
      <c r="I78" s="68">
        <f>G78/B78</f>
        <v>36.087636601769908</v>
      </c>
    </row>
    <row r="79" spans="1:9" ht="18.75" customHeight="1" x14ac:dyDescent="0.2">
      <c r="A79" s="60" t="s">
        <v>58</v>
      </c>
      <c r="B79" s="61">
        <v>1071</v>
      </c>
      <c r="C79" s="73">
        <v>2418934</v>
      </c>
      <c r="D79" s="74">
        <v>12517.46</v>
      </c>
      <c r="E79" s="64">
        <f>C79*20.5/5000</f>
        <v>9917.6293999999998</v>
      </c>
      <c r="F79" s="65">
        <v>35189.78</v>
      </c>
      <c r="G79" s="89">
        <f>SUM(D79:F79)</f>
        <v>57624.869399999996</v>
      </c>
      <c r="H79" s="67">
        <f>C79/B79</f>
        <v>2258.5751633986929</v>
      </c>
      <c r="I79" s="68">
        <f>G79/B79</f>
        <v>53.804733333333331</v>
      </c>
    </row>
    <row r="80" spans="1:9" ht="18.75" customHeight="1" x14ac:dyDescent="0.2">
      <c r="A80" s="60" t="s">
        <v>77</v>
      </c>
      <c r="B80" s="61">
        <v>3362</v>
      </c>
      <c r="C80" s="73">
        <v>5224982</v>
      </c>
      <c r="D80" s="77">
        <v>32419.08</v>
      </c>
      <c r="E80" s="64">
        <f>C80*20.5/5000</f>
        <v>21422.426200000002</v>
      </c>
      <c r="F80" s="66">
        <v>42415.3</v>
      </c>
      <c r="G80" s="89">
        <f>SUM(D80:F80)</f>
        <v>96256.806200000006</v>
      </c>
      <c r="H80" s="67">
        <f>C80/B80</f>
        <v>1554.1290898274835</v>
      </c>
      <c r="I80" s="68">
        <f>G80/B80</f>
        <v>28.630816835217136</v>
      </c>
    </row>
    <row r="81" spans="1:9" s="16" customFormat="1" ht="18.75" customHeight="1" x14ac:dyDescent="0.2">
      <c r="A81" s="78"/>
      <c r="B81" s="79"/>
      <c r="C81" s="80"/>
      <c r="D81" s="81"/>
      <c r="E81" s="81"/>
    </row>
    <row r="82" spans="1:9" ht="18.75" customHeight="1" x14ac:dyDescent="0.2">
      <c r="A82" s="13" t="s">
        <v>59</v>
      </c>
      <c r="B82" s="82">
        <f>SUM(B2:B80)</f>
        <v>121101</v>
      </c>
      <c r="C82" s="82">
        <f>SUM(C2:C81)</f>
        <v>237829836</v>
      </c>
      <c r="D82" s="83">
        <f>SUM(D2:D80)</f>
        <v>1505763.9500000004</v>
      </c>
      <c r="E82" s="83">
        <f>SUM(E2:E79)</f>
        <v>953679.90139999974</v>
      </c>
      <c r="F82" s="15">
        <f>SUM(F2:F80)</f>
        <v>2305362.4999999991</v>
      </c>
      <c r="G82" s="15">
        <f>SUM(G2:G79)</f>
        <v>4689971.9714000002</v>
      </c>
      <c r="H82" s="14">
        <f>C82/B82</f>
        <v>1963.8965491614438</v>
      </c>
      <c r="I82" s="39">
        <f>G82/B82</f>
        <v>38.72777244944303</v>
      </c>
    </row>
    <row r="84" spans="1:9" ht="18.75" customHeight="1" x14ac:dyDescent="0.2">
      <c r="A84" s="59" t="s">
        <v>157</v>
      </c>
    </row>
    <row r="85" spans="1:9" ht="18.75" customHeight="1" x14ac:dyDescent="0.2">
      <c r="A85" s="59" t="s">
        <v>139</v>
      </c>
      <c r="C85" s="84">
        <v>892414</v>
      </c>
      <c r="D85" s="85">
        <v>5393.49</v>
      </c>
      <c r="F85" s="86">
        <v>21956.61</v>
      </c>
    </row>
    <row r="86" spans="1:9" ht="18.75" customHeight="1" x14ac:dyDescent="0.2">
      <c r="A86" s="99" t="s">
        <v>140</v>
      </c>
      <c r="C86" s="84">
        <v>877571</v>
      </c>
      <c r="D86" s="85">
        <v>5898.46</v>
      </c>
      <c r="F86" s="86">
        <v>15118.6</v>
      </c>
    </row>
    <row r="87" spans="1:9" ht="18.75" customHeight="1" x14ac:dyDescent="0.2">
      <c r="A87" s="99" t="s">
        <v>141</v>
      </c>
      <c r="C87" s="84">
        <v>228732</v>
      </c>
      <c r="D87" s="85">
        <v>1286.1500000000001</v>
      </c>
      <c r="F87" s="86">
        <v>3420.78</v>
      </c>
    </row>
    <row r="88" spans="1:9" ht="18.75" customHeight="1" x14ac:dyDescent="0.2">
      <c r="A88" s="99" t="s">
        <v>142</v>
      </c>
      <c r="C88" s="84">
        <v>1996125</v>
      </c>
      <c r="D88" s="85">
        <v>17512.7</v>
      </c>
      <c r="F88" s="86">
        <v>26898.99</v>
      </c>
    </row>
    <row r="89" spans="1:9" ht="18.75" customHeight="1" x14ac:dyDescent="0.2">
      <c r="A89" s="99" t="s">
        <v>143</v>
      </c>
      <c r="C89" s="84">
        <v>220414</v>
      </c>
      <c r="D89" s="85">
        <v>1232.97</v>
      </c>
      <c r="F89" s="86">
        <v>6054.61</v>
      </c>
    </row>
    <row r="90" spans="1:9" ht="18.75" customHeight="1" x14ac:dyDescent="0.2">
      <c r="A90" s="99" t="s">
        <v>145</v>
      </c>
      <c r="C90" s="84">
        <v>649428</v>
      </c>
      <c r="D90" s="85">
        <v>5317.43</v>
      </c>
      <c r="F90" s="86">
        <v>0</v>
      </c>
    </row>
    <row r="91" spans="1:9" ht="18.75" customHeight="1" x14ac:dyDescent="0.2">
      <c r="A91" s="99" t="s">
        <v>144</v>
      </c>
      <c r="C91" s="84">
        <v>270480</v>
      </c>
      <c r="D91" s="85">
        <v>20149.47</v>
      </c>
      <c r="F91" s="86">
        <v>0</v>
      </c>
    </row>
    <row r="92" spans="1:9" ht="18.75" customHeight="1" x14ac:dyDescent="0.2">
      <c r="A92" s="99" t="s">
        <v>146</v>
      </c>
      <c r="C92" s="84">
        <v>437906</v>
      </c>
      <c r="D92" s="85">
        <v>2602.71</v>
      </c>
      <c r="F92" s="86">
        <v>9099.0400000000009</v>
      </c>
    </row>
    <row r="93" spans="1:9" ht="18.75" customHeight="1" x14ac:dyDescent="0.2">
      <c r="A93" s="99" t="s">
        <v>147</v>
      </c>
      <c r="C93" s="84">
        <v>157259</v>
      </c>
      <c r="D93" s="85">
        <v>1183.53</v>
      </c>
      <c r="F93" s="85">
        <v>2443.17</v>
      </c>
    </row>
    <row r="94" spans="1:9" ht="18.75" customHeight="1" x14ac:dyDescent="0.2">
      <c r="A94" s="99" t="s">
        <v>158</v>
      </c>
      <c r="C94" s="84">
        <v>2854187</v>
      </c>
      <c r="D94" s="85">
        <v>18049.16</v>
      </c>
      <c r="F94" s="86">
        <v>28508.84</v>
      </c>
    </row>
    <row r="95" spans="1:9" ht="18.75" customHeight="1" x14ac:dyDescent="0.2">
      <c r="A95" s="99" t="s">
        <v>94</v>
      </c>
      <c r="C95" s="84">
        <v>2711995</v>
      </c>
      <c r="D95" s="85">
        <v>15427.5</v>
      </c>
      <c r="F95" s="86">
        <v>0</v>
      </c>
    </row>
    <row r="96" spans="1:9" ht="18.75" customHeight="1" x14ac:dyDescent="0.2">
      <c r="A96" s="99" t="s">
        <v>150</v>
      </c>
      <c r="C96" s="84">
        <v>228448</v>
      </c>
      <c r="D96" s="85">
        <v>1233.99</v>
      </c>
      <c r="F96" s="86">
        <v>8440.6</v>
      </c>
    </row>
    <row r="97" spans="1:6" ht="18.75" customHeight="1" x14ac:dyDescent="0.2">
      <c r="A97" s="99" t="s">
        <v>159</v>
      </c>
      <c r="C97" s="84">
        <v>180382</v>
      </c>
      <c r="D97" s="85">
        <v>1432.2</v>
      </c>
      <c r="F97" s="86">
        <v>2948.47</v>
      </c>
    </row>
    <row r="98" spans="1:6" ht="18.75" customHeight="1" x14ac:dyDescent="0.2">
      <c r="A98" s="99" t="s">
        <v>152</v>
      </c>
      <c r="C98" s="84">
        <v>518629</v>
      </c>
      <c r="D98" s="85">
        <v>3148.15</v>
      </c>
      <c r="F98" s="86">
        <v>16585.439999999999</v>
      </c>
    </row>
    <row r="99" spans="1:6" ht="18.75" customHeight="1" x14ac:dyDescent="0.2">
      <c r="A99" s="99" t="s">
        <v>70</v>
      </c>
      <c r="C99" s="84">
        <v>235399</v>
      </c>
      <c r="D99" s="85">
        <v>1279.3399999999999</v>
      </c>
      <c r="F99" s="86">
        <v>4379.5</v>
      </c>
    </row>
    <row r="100" spans="1:6" ht="18.75" customHeight="1" x14ac:dyDescent="0.2">
      <c r="A100" s="99" t="s">
        <v>64</v>
      </c>
      <c r="C100" s="84">
        <v>265733</v>
      </c>
      <c r="D100" s="85">
        <v>1817.06</v>
      </c>
      <c r="F100" s="86">
        <v>2179.56</v>
      </c>
    </row>
    <row r="101" spans="1:6" ht="18.75" customHeight="1" x14ac:dyDescent="0.2">
      <c r="A101" s="99" t="s">
        <v>65</v>
      </c>
      <c r="C101" s="84">
        <v>236287</v>
      </c>
      <c r="D101" s="85">
        <v>1876.12</v>
      </c>
      <c r="F101" s="86">
        <v>1814.7</v>
      </c>
    </row>
    <row r="102" spans="1:6" ht="18.75" customHeight="1" x14ac:dyDescent="0.2">
      <c r="C102" s="84">
        <f>SUM(C85:C101)</f>
        <v>12961389</v>
      </c>
      <c r="D102" s="85">
        <f>SUM(D85:D101)</f>
        <v>104840.43</v>
      </c>
      <c r="F102" s="85">
        <f>SUM(F85:F101)</f>
        <v>149848.91</v>
      </c>
    </row>
    <row r="105" spans="1:6" ht="18.75" customHeight="1" x14ac:dyDescent="0.2">
      <c r="C105" s="84">
        <f>SUM(C82,C102)</f>
        <v>250791225</v>
      </c>
      <c r="D105" s="85">
        <f>SUM(D82,D102)</f>
        <v>1610604.3800000004</v>
      </c>
      <c r="F105" s="85">
        <f>SUM(F82,F102)</f>
        <v>2455211.4099999992</v>
      </c>
    </row>
  </sheetData>
  <phoneticPr fontId="10" type="noConversion"/>
  <pageMargins left="0.75" right="0.75" top="1" bottom="1" header="0.5" footer="0.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5"/>
  <sheetViews>
    <sheetView view="pageBreakPreview" zoomScale="75" zoomScaleNormal="100" workbookViewId="0"/>
  </sheetViews>
  <sheetFormatPr defaultColWidth="9.140625" defaultRowHeight="18.75" customHeight="1" x14ac:dyDescent="0.2"/>
  <cols>
    <col min="1" max="1" width="28" style="59" bestFit="1" customWidth="1"/>
    <col min="2" max="2" width="12.28515625" style="84" bestFit="1" customWidth="1"/>
    <col min="3" max="3" width="15.42578125" style="84" bestFit="1" customWidth="1"/>
    <col min="4" max="4" width="16.28515625" style="85" bestFit="1" customWidth="1"/>
    <col min="5" max="5" width="16.5703125" style="85" bestFit="1" customWidth="1"/>
    <col min="6" max="6" width="19.140625" style="86" bestFit="1" customWidth="1"/>
    <col min="7" max="7" width="19.42578125" style="90" bestFit="1" customWidth="1"/>
    <col min="8" max="8" width="15.140625" style="87" bestFit="1" customWidth="1"/>
    <col min="9" max="9" width="13.28515625" style="59" bestFit="1" customWidth="1"/>
    <col min="10" max="16384" width="9.140625" style="59"/>
  </cols>
  <sheetData>
    <row r="1" spans="1:9" ht="18.75" customHeight="1" x14ac:dyDescent="0.2">
      <c r="A1" s="50" t="s">
        <v>0</v>
      </c>
      <c r="B1" s="51" t="s">
        <v>66</v>
      </c>
      <c r="C1" s="52" t="s">
        <v>67</v>
      </c>
      <c r="D1" s="53" t="s">
        <v>68</v>
      </c>
      <c r="E1" s="54" t="s">
        <v>60</v>
      </c>
      <c r="F1" s="55" t="s">
        <v>69</v>
      </c>
      <c r="G1" s="88" t="s">
        <v>61</v>
      </c>
      <c r="H1" s="94" t="s">
        <v>62</v>
      </c>
      <c r="I1" s="98" t="s">
        <v>63</v>
      </c>
    </row>
    <row r="2" spans="1:9" ht="18.75" customHeight="1" x14ac:dyDescent="0.2">
      <c r="A2" s="60" t="s">
        <v>71</v>
      </c>
      <c r="B2" s="61">
        <v>427</v>
      </c>
      <c r="C2" s="62">
        <v>988214</v>
      </c>
      <c r="D2" s="63">
        <v>5996.21</v>
      </c>
      <c r="E2" s="64">
        <f>C2*20.5/5000</f>
        <v>4051.6774</v>
      </c>
      <c r="F2" s="65">
        <v>9394.49</v>
      </c>
      <c r="G2" s="89">
        <f>SUM(D2:F2)</f>
        <v>19442.377399999998</v>
      </c>
      <c r="H2" s="95">
        <f>C2/B2</f>
        <v>2314.3185011709602</v>
      </c>
      <c r="I2" s="66">
        <f>G2/B2</f>
        <v>45.532499765807955</v>
      </c>
    </row>
    <row r="3" spans="1:9" ht="18.75" customHeight="1" x14ac:dyDescent="0.2">
      <c r="A3" s="60" t="s">
        <v>123</v>
      </c>
      <c r="B3" s="61">
        <v>2953</v>
      </c>
      <c r="C3" s="62">
        <v>5817374</v>
      </c>
      <c r="D3" s="63">
        <v>27811.200000000001</v>
      </c>
      <c r="E3" s="64">
        <f>C3*20.5/5000</f>
        <v>23851.233400000001</v>
      </c>
      <c r="F3" s="65">
        <v>45914.39</v>
      </c>
      <c r="G3" s="89">
        <f>SUM(D3:F3)</f>
        <v>97576.823399999994</v>
      </c>
      <c r="H3" s="95">
        <f>C3/B3</f>
        <v>1969.9878090077887</v>
      </c>
      <c r="I3" s="66">
        <f>G3/B3</f>
        <v>33.043285946495089</v>
      </c>
    </row>
    <row r="4" spans="1:9" ht="18.75" customHeight="1" x14ac:dyDescent="0.2">
      <c r="A4" s="60" t="s">
        <v>113</v>
      </c>
      <c r="B4" s="61">
        <v>1682</v>
      </c>
      <c r="C4" s="62">
        <v>3981022</v>
      </c>
      <c r="D4" s="63">
        <v>25448.75</v>
      </c>
      <c r="E4" s="64">
        <f t="shared" ref="E4:E79" si="0">C4*20.5/5000</f>
        <v>16322.190199999999</v>
      </c>
      <c r="F4" s="65">
        <v>39337.339999999997</v>
      </c>
      <c r="G4" s="89">
        <f>SUM(D4:F4)</f>
        <v>81108.280199999994</v>
      </c>
      <c r="H4" s="95">
        <f>C4/B4</f>
        <v>2366.8382877526756</v>
      </c>
      <c r="I4" s="66">
        <f t="shared" ref="I4:I79" si="1">G4/B4</f>
        <v>48.221331866825203</v>
      </c>
    </row>
    <row r="5" spans="1:9" ht="18.75" customHeight="1" x14ac:dyDescent="0.2">
      <c r="A5" s="60" t="s">
        <v>2</v>
      </c>
      <c r="B5" s="61">
        <v>3146</v>
      </c>
      <c r="C5" s="62">
        <v>6761898</v>
      </c>
      <c r="D5" s="63">
        <v>42342.73</v>
      </c>
      <c r="E5" s="64">
        <f t="shared" si="0"/>
        <v>27723.781800000001</v>
      </c>
      <c r="F5" s="65">
        <v>53496</v>
      </c>
      <c r="G5" s="89">
        <f t="shared" ref="G5:G79" si="2">SUM(D5:F5)</f>
        <v>123562.51180000001</v>
      </c>
      <c r="H5" s="95">
        <f t="shared" ref="H5:H79" si="3">C5/B5</f>
        <v>2149.3636363636365</v>
      </c>
      <c r="I5" s="66">
        <f t="shared" si="1"/>
        <v>39.276068595041323</v>
      </c>
    </row>
    <row r="6" spans="1:9" ht="18.75" customHeight="1" x14ac:dyDescent="0.2">
      <c r="A6" s="60" t="s">
        <v>72</v>
      </c>
      <c r="B6" s="61">
        <v>1854</v>
      </c>
      <c r="C6" s="62">
        <v>6637905</v>
      </c>
      <c r="D6" s="63">
        <v>36708.410000000003</v>
      </c>
      <c r="E6" s="64">
        <f t="shared" si="0"/>
        <v>27215.410500000002</v>
      </c>
      <c r="F6" s="65">
        <v>39100</v>
      </c>
      <c r="G6" s="89">
        <f t="shared" si="2"/>
        <v>103023.8205</v>
      </c>
      <c r="H6" s="95">
        <f t="shared" si="3"/>
        <v>3580.3155339805826</v>
      </c>
      <c r="I6" s="66">
        <f t="shared" si="1"/>
        <v>55.568403721682849</v>
      </c>
    </row>
    <row r="7" spans="1:9" ht="18.75" customHeight="1" x14ac:dyDescent="0.2">
      <c r="A7" s="60" t="s">
        <v>124</v>
      </c>
      <c r="B7" s="61">
        <v>146</v>
      </c>
      <c r="C7" s="62">
        <v>435115</v>
      </c>
      <c r="D7" s="63">
        <v>2729.22</v>
      </c>
      <c r="E7" s="64">
        <f>C7*20.5/5000</f>
        <v>1783.9715000000001</v>
      </c>
      <c r="F7" s="65">
        <v>0</v>
      </c>
      <c r="G7" s="89">
        <f>SUM(D7:F7)</f>
        <v>4513.1914999999999</v>
      </c>
      <c r="H7" s="95">
        <f>C7/B7</f>
        <v>2980.2397260273974</v>
      </c>
      <c r="I7" s="66">
        <f>G7/B7</f>
        <v>30.912270547945205</v>
      </c>
    </row>
    <row r="8" spans="1:9" ht="18.75" customHeight="1" x14ac:dyDescent="0.2">
      <c r="A8" s="60" t="s">
        <v>135</v>
      </c>
      <c r="B8" s="61">
        <v>223</v>
      </c>
      <c r="C8" s="62">
        <v>596269</v>
      </c>
      <c r="D8" s="63">
        <v>3639.7</v>
      </c>
      <c r="E8" s="64">
        <f t="shared" si="0"/>
        <v>2444.7029000000002</v>
      </c>
      <c r="F8" s="65">
        <v>5330.8</v>
      </c>
      <c r="G8" s="89">
        <f t="shared" si="2"/>
        <v>11415.2029</v>
      </c>
      <c r="H8" s="95">
        <f t="shared" si="3"/>
        <v>2673.8520179372199</v>
      </c>
      <c r="I8" s="66">
        <f t="shared" si="1"/>
        <v>51.189250672645741</v>
      </c>
    </row>
    <row r="9" spans="1:9" ht="18.75" customHeight="1" x14ac:dyDescent="0.2">
      <c r="A9" s="60" t="s">
        <v>4</v>
      </c>
      <c r="B9" s="61">
        <v>1634</v>
      </c>
      <c r="C9" s="62">
        <v>3513012</v>
      </c>
      <c r="D9" s="63">
        <v>24049.8</v>
      </c>
      <c r="E9" s="64">
        <f t="shared" si="0"/>
        <v>14403.349200000001</v>
      </c>
      <c r="F9" s="65">
        <v>40511.93</v>
      </c>
      <c r="G9" s="89">
        <f t="shared" si="2"/>
        <v>78965.079200000007</v>
      </c>
      <c r="H9" s="95">
        <f t="shared" si="3"/>
        <v>2149.9461444308445</v>
      </c>
      <c r="I9" s="66">
        <f t="shared" si="1"/>
        <v>48.326241860465117</v>
      </c>
    </row>
    <row r="10" spans="1:9" ht="18.75" customHeight="1" x14ac:dyDescent="0.2">
      <c r="A10" s="60" t="s">
        <v>115</v>
      </c>
      <c r="B10" s="61">
        <v>421</v>
      </c>
      <c r="C10" s="62">
        <v>1196804</v>
      </c>
      <c r="D10" s="63">
        <v>6723.58</v>
      </c>
      <c r="E10" s="64">
        <f>C10*20.5/5000</f>
        <v>4906.8963999999996</v>
      </c>
      <c r="F10" s="65">
        <v>12771.86</v>
      </c>
      <c r="G10" s="89">
        <f>SUM(D10:F10)</f>
        <v>24402.3364</v>
      </c>
      <c r="H10" s="95">
        <f>C10/B10</f>
        <v>2842.7648456057009</v>
      </c>
      <c r="I10" s="66">
        <f>G10/B10</f>
        <v>57.96279429928741</v>
      </c>
    </row>
    <row r="11" spans="1:9" ht="18.75" customHeight="1" x14ac:dyDescent="0.2">
      <c r="A11" s="60" t="s">
        <v>5</v>
      </c>
      <c r="B11" s="61">
        <v>2753</v>
      </c>
      <c r="C11" s="62">
        <v>7287689</v>
      </c>
      <c r="D11" s="63">
        <v>44272.23</v>
      </c>
      <c r="E11" s="64">
        <f t="shared" si="0"/>
        <v>29879.5249</v>
      </c>
      <c r="F11" s="65">
        <v>47108.73</v>
      </c>
      <c r="G11" s="89">
        <f t="shared" si="2"/>
        <v>121260.48490000001</v>
      </c>
      <c r="H11" s="95">
        <f t="shared" si="3"/>
        <v>2647.1808935706504</v>
      </c>
      <c r="I11" s="66">
        <f t="shared" si="1"/>
        <v>44.046670868143849</v>
      </c>
    </row>
    <row r="12" spans="1:9" ht="18.75" customHeight="1" x14ac:dyDescent="0.2">
      <c r="A12" s="60" t="s">
        <v>6</v>
      </c>
      <c r="B12" s="61">
        <v>205</v>
      </c>
      <c r="C12" s="62">
        <v>531862</v>
      </c>
      <c r="D12" s="63">
        <v>2946.4</v>
      </c>
      <c r="E12" s="64">
        <f t="shared" si="0"/>
        <v>2180.6342</v>
      </c>
      <c r="F12" s="65">
        <v>0</v>
      </c>
      <c r="G12" s="89">
        <f t="shared" si="2"/>
        <v>5127.0342000000001</v>
      </c>
      <c r="H12" s="95">
        <f t="shared" si="3"/>
        <v>2594.4487804878049</v>
      </c>
      <c r="I12" s="66">
        <f t="shared" si="1"/>
        <v>25.009922926829269</v>
      </c>
    </row>
    <row r="13" spans="1:9" ht="18.75" customHeight="1" x14ac:dyDescent="0.2">
      <c r="A13" s="60" t="s">
        <v>7</v>
      </c>
      <c r="B13" s="61">
        <v>1159</v>
      </c>
      <c r="C13" s="62">
        <v>1043696</v>
      </c>
      <c r="D13" s="63">
        <v>7052.21</v>
      </c>
      <c r="E13" s="64">
        <f t="shared" si="0"/>
        <v>4279.1535999999996</v>
      </c>
      <c r="F13" s="65">
        <v>21379.82</v>
      </c>
      <c r="G13" s="89">
        <f t="shared" si="2"/>
        <v>32711.1836</v>
      </c>
      <c r="H13" s="95">
        <f t="shared" si="3"/>
        <v>900.51423641069891</v>
      </c>
      <c r="I13" s="66">
        <f t="shared" si="1"/>
        <v>28.223626919758413</v>
      </c>
    </row>
    <row r="14" spans="1:9" ht="18.75" customHeight="1" x14ac:dyDescent="0.2">
      <c r="A14" s="60" t="s">
        <v>8</v>
      </c>
      <c r="B14" s="61">
        <v>857</v>
      </c>
      <c r="C14" s="62">
        <v>2244491</v>
      </c>
      <c r="D14" s="63">
        <v>15808.24</v>
      </c>
      <c r="E14" s="64">
        <f t="shared" si="0"/>
        <v>9202.4130999999998</v>
      </c>
      <c r="F14" s="65">
        <v>23996.18</v>
      </c>
      <c r="G14" s="89">
        <f t="shared" si="2"/>
        <v>49006.833100000003</v>
      </c>
      <c r="H14" s="95">
        <f t="shared" si="3"/>
        <v>2619.0093348891482</v>
      </c>
      <c r="I14" s="66">
        <f t="shared" si="1"/>
        <v>57.184169311551926</v>
      </c>
    </row>
    <row r="15" spans="1:9" ht="18.75" customHeight="1" x14ac:dyDescent="0.2">
      <c r="A15" s="60" t="s">
        <v>9</v>
      </c>
      <c r="B15" s="61">
        <v>1113</v>
      </c>
      <c r="C15" s="62">
        <v>3063517</v>
      </c>
      <c r="D15" s="63">
        <v>18889.78</v>
      </c>
      <c r="E15" s="64">
        <f t="shared" si="0"/>
        <v>12560.4197</v>
      </c>
      <c r="F15" s="65">
        <v>29215.3</v>
      </c>
      <c r="G15" s="89">
        <f t="shared" si="2"/>
        <v>60665.4997</v>
      </c>
      <c r="H15" s="95">
        <f t="shared" si="3"/>
        <v>2752.4860736747528</v>
      </c>
      <c r="I15" s="66">
        <f t="shared" si="1"/>
        <v>54.506289038634321</v>
      </c>
    </row>
    <row r="16" spans="1:9" ht="18.75" customHeight="1" x14ac:dyDescent="0.2">
      <c r="A16" s="60" t="s">
        <v>10</v>
      </c>
      <c r="B16" s="61">
        <v>219</v>
      </c>
      <c r="C16" s="62">
        <v>611417</v>
      </c>
      <c r="D16" s="63">
        <v>3601.13</v>
      </c>
      <c r="E16" s="64">
        <f t="shared" si="0"/>
        <v>2506.8096999999998</v>
      </c>
      <c r="F16" s="65">
        <v>7584.09</v>
      </c>
      <c r="G16" s="89">
        <f t="shared" si="2"/>
        <v>13692.029699999999</v>
      </c>
      <c r="H16" s="95">
        <f t="shared" si="3"/>
        <v>2791.8584474885843</v>
      </c>
      <c r="I16" s="66">
        <f t="shared" si="1"/>
        <v>62.520683561643828</v>
      </c>
    </row>
    <row r="17" spans="1:9" ht="18.75" customHeight="1" x14ac:dyDescent="0.2">
      <c r="A17" s="60" t="s">
        <v>12</v>
      </c>
      <c r="B17" s="61">
        <v>2320</v>
      </c>
      <c r="C17" s="62">
        <v>5870813</v>
      </c>
      <c r="D17" s="63">
        <v>29760.14</v>
      </c>
      <c r="E17" s="64">
        <f>C17*20.5/5000</f>
        <v>24070.333299999998</v>
      </c>
      <c r="F17" s="65">
        <v>35585.360000000001</v>
      </c>
      <c r="G17" s="89">
        <f>SUM(D17:F17)</f>
        <v>89415.833299999998</v>
      </c>
      <c r="H17" s="95">
        <f>C17/B17</f>
        <v>2530.5228448275861</v>
      </c>
      <c r="I17" s="66">
        <f>G17/B17</f>
        <v>38.541307456896554</v>
      </c>
    </row>
    <row r="18" spans="1:9" ht="18.75" customHeight="1" x14ac:dyDescent="0.2">
      <c r="A18" s="60" t="s">
        <v>125</v>
      </c>
      <c r="B18" s="61">
        <v>306</v>
      </c>
      <c r="C18" s="62">
        <v>74367</v>
      </c>
      <c r="D18" s="63">
        <v>364.1</v>
      </c>
      <c r="E18" s="64">
        <f t="shared" si="0"/>
        <v>304.90469999999999</v>
      </c>
      <c r="F18" s="65">
        <v>14215.87</v>
      </c>
      <c r="G18" s="89">
        <f t="shared" si="2"/>
        <v>14884.8747</v>
      </c>
      <c r="H18" s="95">
        <f t="shared" si="3"/>
        <v>243.02941176470588</v>
      </c>
      <c r="I18" s="66">
        <f t="shared" si="1"/>
        <v>48.643381372549023</v>
      </c>
    </row>
    <row r="19" spans="1:9" ht="18.75" customHeight="1" x14ac:dyDescent="0.2">
      <c r="A19" s="60" t="s">
        <v>13</v>
      </c>
      <c r="B19" s="61">
        <v>2089</v>
      </c>
      <c r="C19" s="62">
        <v>5313774</v>
      </c>
      <c r="D19" s="63">
        <v>30139.59</v>
      </c>
      <c r="E19" s="64">
        <f t="shared" si="0"/>
        <v>21786.473399999999</v>
      </c>
      <c r="F19" s="65">
        <v>49469.91</v>
      </c>
      <c r="G19" s="89">
        <f t="shared" si="2"/>
        <v>101395.9734</v>
      </c>
      <c r="H19" s="95">
        <f t="shared" si="3"/>
        <v>2543.6926759214934</v>
      </c>
      <c r="I19" s="66">
        <f t="shared" si="1"/>
        <v>48.538043752991861</v>
      </c>
    </row>
    <row r="20" spans="1:9" ht="18.75" customHeight="1" x14ac:dyDescent="0.2">
      <c r="A20" s="60" t="s">
        <v>15</v>
      </c>
      <c r="B20" s="61">
        <v>189</v>
      </c>
      <c r="C20" s="62">
        <v>602373</v>
      </c>
      <c r="D20" s="63">
        <v>3735.88</v>
      </c>
      <c r="E20" s="64">
        <f t="shared" si="0"/>
        <v>2469.7293</v>
      </c>
      <c r="F20" s="65">
        <v>6179.94</v>
      </c>
      <c r="G20" s="89">
        <f t="shared" si="2"/>
        <v>12385.549299999999</v>
      </c>
      <c r="H20" s="95">
        <f t="shared" si="3"/>
        <v>3187.1587301587301</v>
      </c>
      <c r="I20" s="66">
        <f t="shared" si="1"/>
        <v>65.532006878306873</v>
      </c>
    </row>
    <row r="21" spans="1:9" ht="18.75" customHeight="1" x14ac:dyDescent="0.2">
      <c r="A21" s="60" t="s">
        <v>16</v>
      </c>
      <c r="B21" s="61">
        <v>983</v>
      </c>
      <c r="C21" s="62">
        <v>2355997</v>
      </c>
      <c r="D21" s="63">
        <v>12507.23</v>
      </c>
      <c r="E21" s="64">
        <f t="shared" si="0"/>
        <v>9659.5877</v>
      </c>
      <c r="F21" s="65">
        <v>25457.71</v>
      </c>
      <c r="G21" s="89">
        <f t="shared" si="2"/>
        <v>47624.527699999999</v>
      </c>
      <c r="H21" s="95">
        <f t="shared" si="3"/>
        <v>2396.7416073245167</v>
      </c>
      <c r="I21" s="66">
        <f t="shared" si="1"/>
        <v>48.448146185147507</v>
      </c>
    </row>
    <row r="22" spans="1:9" ht="18.75" customHeight="1" x14ac:dyDescent="0.2">
      <c r="A22" s="60" t="s">
        <v>73</v>
      </c>
      <c r="B22" s="61">
        <v>956</v>
      </c>
      <c r="C22" s="62">
        <v>1962806</v>
      </c>
      <c r="D22" s="63">
        <v>11099.75</v>
      </c>
      <c r="E22" s="64">
        <f t="shared" si="0"/>
        <v>8047.5046000000002</v>
      </c>
      <c r="F22" s="65">
        <v>11912.38</v>
      </c>
      <c r="G22" s="89">
        <f t="shared" si="2"/>
        <v>31059.634599999998</v>
      </c>
      <c r="H22" s="95">
        <f t="shared" si="3"/>
        <v>2053.1443514644352</v>
      </c>
      <c r="I22" s="66">
        <f t="shared" si="1"/>
        <v>32.489157531380748</v>
      </c>
    </row>
    <row r="23" spans="1:9" ht="18.75" customHeight="1" x14ac:dyDescent="0.2">
      <c r="A23" s="60" t="s">
        <v>17</v>
      </c>
      <c r="B23" s="61">
        <v>444</v>
      </c>
      <c r="C23" s="62">
        <v>1155205</v>
      </c>
      <c r="D23" s="63">
        <v>10108.040000000001</v>
      </c>
      <c r="E23" s="64">
        <f t="shared" si="0"/>
        <v>4736.3405000000002</v>
      </c>
      <c r="F23" s="65">
        <v>6978.68</v>
      </c>
      <c r="G23" s="89">
        <f t="shared" si="2"/>
        <v>21823.0605</v>
      </c>
      <c r="H23" s="95">
        <f t="shared" si="3"/>
        <v>2601.8130630630631</v>
      </c>
      <c r="I23" s="66">
        <f t="shared" si="1"/>
        <v>49.151037162162162</v>
      </c>
    </row>
    <row r="24" spans="1:9" ht="18.75" customHeight="1" x14ac:dyDescent="0.2">
      <c r="A24" s="60" t="s">
        <v>18</v>
      </c>
      <c r="B24" s="61">
        <v>886</v>
      </c>
      <c r="C24" s="62">
        <v>2847188</v>
      </c>
      <c r="D24" s="63">
        <v>20857.04</v>
      </c>
      <c r="E24" s="64">
        <f t="shared" si="0"/>
        <v>11673.470799999999</v>
      </c>
      <c r="F24" s="65">
        <v>29294.39</v>
      </c>
      <c r="G24" s="89">
        <f t="shared" si="2"/>
        <v>61824.900800000003</v>
      </c>
      <c r="H24" s="95">
        <f t="shared" si="3"/>
        <v>3213.5304740406323</v>
      </c>
      <c r="I24" s="66">
        <f t="shared" si="1"/>
        <v>69.779797742663661</v>
      </c>
    </row>
    <row r="25" spans="1:9" ht="18.75" customHeight="1" x14ac:dyDescent="0.2">
      <c r="A25" s="60" t="s">
        <v>19</v>
      </c>
      <c r="B25" s="61">
        <v>1584</v>
      </c>
      <c r="C25" s="62">
        <v>3086001</v>
      </c>
      <c r="D25" s="63">
        <v>24291.439999999999</v>
      </c>
      <c r="E25" s="64">
        <f t="shared" si="0"/>
        <v>12652.6041</v>
      </c>
      <c r="F25" s="65">
        <v>24585.49</v>
      </c>
      <c r="G25" s="89">
        <f t="shared" si="2"/>
        <v>61529.534100000004</v>
      </c>
      <c r="H25" s="95">
        <f t="shared" si="3"/>
        <v>1948.2329545454545</v>
      </c>
      <c r="I25" s="66">
        <f t="shared" si="1"/>
        <v>38.84440284090909</v>
      </c>
    </row>
    <row r="26" spans="1:9" ht="18.75" customHeight="1" x14ac:dyDescent="0.2">
      <c r="A26" s="60" t="s">
        <v>20</v>
      </c>
      <c r="B26" s="61">
        <v>164</v>
      </c>
      <c r="C26" s="62">
        <v>907776</v>
      </c>
      <c r="D26" s="63">
        <v>5376.97</v>
      </c>
      <c r="E26" s="64">
        <f t="shared" si="0"/>
        <v>3721.8816000000002</v>
      </c>
      <c r="F26" s="65">
        <v>14045.25</v>
      </c>
      <c r="G26" s="89">
        <f t="shared" si="2"/>
        <v>23144.101600000002</v>
      </c>
      <c r="H26" s="95">
        <f t="shared" si="3"/>
        <v>5535.2195121951218</v>
      </c>
      <c r="I26" s="66">
        <f t="shared" si="1"/>
        <v>141.12257073170733</v>
      </c>
    </row>
    <row r="27" spans="1:9" ht="18.75" customHeight="1" x14ac:dyDescent="0.2">
      <c r="A27" s="60" t="s">
        <v>107</v>
      </c>
      <c r="B27" s="73">
        <v>699</v>
      </c>
      <c r="C27" s="62">
        <v>2055787</v>
      </c>
      <c r="D27" s="63">
        <v>13315.56</v>
      </c>
      <c r="E27" s="64">
        <f t="shared" si="0"/>
        <v>8428.7266999999993</v>
      </c>
      <c r="F27" s="65">
        <v>14881.24</v>
      </c>
      <c r="G27" s="89">
        <f>SUM(D27:F27)</f>
        <v>36625.526699999995</v>
      </c>
      <c r="H27" s="95">
        <f>C27/B27</f>
        <v>2941.0400572246067</v>
      </c>
      <c r="I27" s="66">
        <f>G27/B27</f>
        <v>52.397033905579391</v>
      </c>
    </row>
    <row r="28" spans="1:9" ht="18.75" customHeight="1" x14ac:dyDescent="0.2">
      <c r="A28" s="60" t="s">
        <v>21</v>
      </c>
      <c r="B28" s="61">
        <v>1948</v>
      </c>
      <c r="C28" s="62">
        <v>3788898</v>
      </c>
      <c r="D28" s="63">
        <v>23863.35</v>
      </c>
      <c r="E28" s="64">
        <f t="shared" si="0"/>
        <v>15534.4818</v>
      </c>
      <c r="F28" s="65">
        <v>39254.36</v>
      </c>
      <c r="G28" s="89">
        <f t="shared" si="2"/>
        <v>78652.191800000001</v>
      </c>
      <c r="H28" s="95">
        <f t="shared" si="3"/>
        <v>1945.0195071868584</v>
      </c>
      <c r="I28" s="66">
        <f t="shared" si="1"/>
        <v>40.375868480492812</v>
      </c>
    </row>
    <row r="29" spans="1:9" ht="18.75" customHeight="1" x14ac:dyDescent="0.2">
      <c r="A29" s="60" t="s">
        <v>136</v>
      </c>
      <c r="B29" s="61">
        <v>2681</v>
      </c>
      <c r="C29" s="62">
        <v>5929706</v>
      </c>
      <c r="D29" s="63">
        <v>31328.54</v>
      </c>
      <c r="E29" s="64">
        <f>C29*20.5/5000</f>
        <v>24311.794600000001</v>
      </c>
      <c r="F29" s="65">
        <v>39666.5</v>
      </c>
      <c r="G29" s="89">
        <f>SUM(D29:F29)</f>
        <v>95306.834600000002</v>
      </c>
      <c r="H29" s="95">
        <f>C29/B29</f>
        <v>2211.7515852293918</v>
      </c>
      <c r="I29" s="66">
        <f>G29/B29</f>
        <v>35.548987168966804</v>
      </c>
    </row>
    <row r="30" spans="1:9" ht="18.75" customHeight="1" x14ac:dyDescent="0.2">
      <c r="A30" s="60" t="s">
        <v>22</v>
      </c>
      <c r="B30" s="61">
        <v>1034</v>
      </c>
      <c r="C30" s="62">
        <v>2458250</v>
      </c>
      <c r="D30" s="63">
        <v>15834.43</v>
      </c>
      <c r="E30" s="64">
        <f t="shared" si="0"/>
        <v>10078.825000000001</v>
      </c>
      <c r="F30" s="65">
        <v>22809.06</v>
      </c>
      <c r="G30" s="89">
        <f t="shared" si="2"/>
        <v>48722.315000000002</v>
      </c>
      <c r="H30" s="95">
        <f t="shared" si="3"/>
        <v>2377.4177949709865</v>
      </c>
      <c r="I30" s="66">
        <f t="shared" si="1"/>
        <v>47.120227272727277</v>
      </c>
    </row>
    <row r="31" spans="1:9" ht="18.75" customHeight="1" x14ac:dyDescent="0.2">
      <c r="A31" s="60" t="s">
        <v>104</v>
      </c>
      <c r="B31" s="61">
        <v>814</v>
      </c>
      <c r="C31" s="62">
        <v>1891821</v>
      </c>
      <c r="D31" s="63">
        <v>11562.25</v>
      </c>
      <c r="E31" s="64">
        <f t="shared" si="0"/>
        <v>7756.4660999999996</v>
      </c>
      <c r="F31" s="65">
        <v>18384.759999999998</v>
      </c>
      <c r="G31" s="89">
        <f t="shared" si="2"/>
        <v>37703.4761</v>
      </c>
      <c r="H31" s="95">
        <f t="shared" si="3"/>
        <v>2324.1044226044228</v>
      </c>
      <c r="I31" s="66">
        <f t="shared" si="1"/>
        <v>46.31876670761671</v>
      </c>
    </row>
    <row r="32" spans="1:9" ht="18.75" customHeight="1" x14ac:dyDescent="0.2">
      <c r="A32" s="60" t="s">
        <v>108</v>
      </c>
      <c r="B32" s="61">
        <v>2065</v>
      </c>
      <c r="C32" s="62">
        <v>4258256</v>
      </c>
      <c r="D32" s="63">
        <v>24631.07</v>
      </c>
      <c r="E32" s="64">
        <f t="shared" si="0"/>
        <v>17458.849600000001</v>
      </c>
      <c r="F32" s="65">
        <v>51643.6</v>
      </c>
      <c r="G32" s="89">
        <f>SUM(D32:F32)</f>
        <v>93733.5196</v>
      </c>
      <c r="H32" s="95">
        <f>C32/B32</f>
        <v>2062.1094430992734</v>
      </c>
      <c r="I32" s="66">
        <f>G32/B32</f>
        <v>45.39153491525424</v>
      </c>
    </row>
    <row r="33" spans="1:9" ht="18.75" customHeight="1" x14ac:dyDescent="0.2">
      <c r="A33" s="60" t="s">
        <v>25</v>
      </c>
      <c r="B33" s="61">
        <v>827</v>
      </c>
      <c r="C33" s="62">
        <v>2035396</v>
      </c>
      <c r="D33" s="63">
        <v>15663.37</v>
      </c>
      <c r="E33" s="64">
        <f t="shared" si="0"/>
        <v>8345.1236000000008</v>
      </c>
      <c r="F33" s="65">
        <v>24818.99</v>
      </c>
      <c r="G33" s="89">
        <f t="shared" si="2"/>
        <v>48827.483600000007</v>
      </c>
      <c r="H33" s="95">
        <f t="shared" si="3"/>
        <v>2461.1801692865779</v>
      </c>
      <c r="I33" s="66">
        <f t="shared" si="1"/>
        <v>59.041697218863369</v>
      </c>
    </row>
    <row r="34" spans="1:9" ht="18.75" customHeight="1" x14ac:dyDescent="0.2">
      <c r="A34" s="60" t="s">
        <v>26</v>
      </c>
      <c r="B34" s="61">
        <v>1294</v>
      </c>
      <c r="C34" s="62">
        <v>1349119</v>
      </c>
      <c r="D34" s="63">
        <v>10576.22</v>
      </c>
      <c r="E34" s="64">
        <f>C34*20.5/5000</f>
        <v>5531.3878999999997</v>
      </c>
      <c r="F34" s="65">
        <v>0</v>
      </c>
      <c r="G34" s="89">
        <f>SUM(D34:F34)</f>
        <v>16107.607899999999</v>
      </c>
      <c r="H34" s="95">
        <f>C34/B34</f>
        <v>1042.5958268933539</v>
      </c>
      <c r="I34" s="66">
        <f>G34/B34</f>
        <v>12.447919551777433</v>
      </c>
    </row>
    <row r="35" spans="1:9" ht="18.75" customHeight="1" x14ac:dyDescent="0.2">
      <c r="A35" s="60" t="s">
        <v>27</v>
      </c>
      <c r="B35" s="61">
        <v>2218</v>
      </c>
      <c r="C35" s="62">
        <v>5231158</v>
      </c>
      <c r="D35" s="63">
        <v>34981.5</v>
      </c>
      <c r="E35" s="64">
        <f t="shared" si="0"/>
        <v>21447.747800000001</v>
      </c>
      <c r="F35" s="65">
        <v>30107.77</v>
      </c>
      <c r="G35" s="89">
        <f t="shared" si="2"/>
        <v>86537.017800000001</v>
      </c>
      <c r="H35" s="95">
        <f t="shared" si="3"/>
        <v>2358.502254283138</v>
      </c>
      <c r="I35" s="66">
        <f t="shared" si="1"/>
        <v>39.015788007213708</v>
      </c>
    </row>
    <row r="36" spans="1:9" ht="18.75" customHeight="1" x14ac:dyDescent="0.2">
      <c r="A36" s="60" t="s">
        <v>28</v>
      </c>
      <c r="B36" s="61">
        <v>1432</v>
      </c>
      <c r="C36" s="62">
        <v>3921871</v>
      </c>
      <c r="D36" s="63">
        <v>22268.27</v>
      </c>
      <c r="E36" s="64">
        <f t="shared" si="0"/>
        <v>16079.6711</v>
      </c>
      <c r="F36" s="65">
        <v>41196.629999999997</v>
      </c>
      <c r="G36" s="89">
        <f t="shared" si="2"/>
        <v>79544.571100000001</v>
      </c>
      <c r="H36" s="95">
        <f t="shared" si="3"/>
        <v>2738.7367318435754</v>
      </c>
      <c r="I36" s="66">
        <f t="shared" si="1"/>
        <v>55.547884846368717</v>
      </c>
    </row>
    <row r="37" spans="1:9" ht="18.75" customHeight="1" x14ac:dyDescent="0.2">
      <c r="A37" s="60" t="s">
        <v>29</v>
      </c>
      <c r="B37" s="61">
        <v>986</v>
      </c>
      <c r="C37" s="62">
        <v>2560670</v>
      </c>
      <c r="D37" s="63">
        <v>14294.53</v>
      </c>
      <c r="E37" s="64">
        <f t="shared" si="0"/>
        <v>10498.746999999999</v>
      </c>
      <c r="F37" s="65">
        <v>33815.449999999997</v>
      </c>
      <c r="G37" s="89">
        <f t="shared" si="2"/>
        <v>58608.726999999999</v>
      </c>
      <c r="H37" s="95">
        <f t="shared" si="3"/>
        <v>2597.0283975659231</v>
      </c>
      <c r="I37" s="66">
        <f t="shared" si="1"/>
        <v>59.440899594320484</v>
      </c>
    </row>
    <row r="38" spans="1:9" ht="18.75" customHeight="1" x14ac:dyDescent="0.2">
      <c r="A38" s="60" t="s">
        <v>31</v>
      </c>
      <c r="B38" s="61">
        <v>841</v>
      </c>
      <c r="C38" s="62">
        <v>1765598</v>
      </c>
      <c r="D38" s="63">
        <v>13549.27</v>
      </c>
      <c r="E38" s="64">
        <f t="shared" si="0"/>
        <v>7238.9517999999998</v>
      </c>
      <c r="F38" s="65">
        <v>0</v>
      </c>
      <c r="G38" s="89">
        <f t="shared" si="2"/>
        <v>20788.221799999999</v>
      </c>
      <c r="H38" s="95">
        <f t="shared" si="3"/>
        <v>2099.4030915576695</v>
      </c>
      <c r="I38" s="66">
        <f t="shared" si="1"/>
        <v>24.718456361474434</v>
      </c>
    </row>
    <row r="39" spans="1:9" ht="18.75" customHeight="1" x14ac:dyDescent="0.2">
      <c r="A39" s="60" t="s">
        <v>100</v>
      </c>
      <c r="B39" s="61">
        <v>3726</v>
      </c>
      <c r="C39" s="62">
        <v>9105506</v>
      </c>
      <c r="D39" s="63">
        <v>55660.34</v>
      </c>
      <c r="E39" s="64">
        <f t="shared" si="0"/>
        <v>37332.5746</v>
      </c>
      <c r="F39" s="65">
        <v>90937.08</v>
      </c>
      <c r="G39" s="89">
        <f t="shared" si="2"/>
        <v>183929.99459999998</v>
      </c>
      <c r="H39" s="95">
        <f t="shared" si="3"/>
        <v>2443.7750939345142</v>
      </c>
      <c r="I39" s="66">
        <f t="shared" si="1"/>
        <v>49.363927697262476</v>
      </c>
    </row>
    <row r="40" spans="1:9" ht="18.75" customHeight="1" x14ac:dyDescent="0.2">
      <c r="A40" s="60" t="s">
        <v>33</v>
      </c>
      <c r="B40" s="61">
        <v>1038</v>
      </c>
      <c r="C40" s="62">
        <v>2960410</v>
      </c>
      <c r="D40" s="63">
        <v>22188.080000000002</v>
      </c>
      <c r="E40" s="64">
        <f t="shared" si="0"/>
        <v>12137.681</v>
      </c>
      <c r="F40" s="65">
        <v>18169.61</v>
      </c>
      <c r="G40" s="89">
        <f t="shared" si="2"/>
        <v>52495.370999999999</v>
      </c>
      <c r="H40" s="95">
        <f t="shared" si="3"/>
        <v>2852.0327552986514</v>
      </c>
      <c r="I40" s="66">
        <f t="shared" si="1"/>
        <v>50.573575144508666</v>
      </c>
    </row>
    <row r="41" spans="1:9" ht="18.75" customHeight="1" x14ac:dyDescent="0.2">
      <c r="A41" s="60" t="s">
        <v>34</v>
      </c>
      <c r="B41" s="61">
        <v>4036</v>
      </c>
      <c r="C41" s="62">
        <v>9100331</v>
      </c>
      <c r="D41" s="63">
        <v>53187.62</v>
      </c>
      <c r="E41" s="64">
        <f t="shared" si="0"/>
        <v>37311.357100000001</v>
      </c>
      <c r="F41" s="65">
        <v>76325.77</v>
      </c>
      <c r="G41" s="89">
        <f t="shared" si="2"/>
        <v>166824.74710000001</v>
      </c>
      <c r="H41" s="95">
        <f t="shared" si="3"/>
        <v>2254.7896432111002</v>
      </c>
      <c r="I41" s="66">
        <f t="shared" si="1"/>
        <v>41.334179162537168</v>
      </c>
    </row>
    <row r="42" spans="1:9" ht="18.75" customHeight="1" x14ac:dyDescent="0.2">
      <c r="A42" s="60" t="s">
        <v>105</v>
      </c>
      <c r="B42" s="61">
        <v>3205</v>
      </c>
      <c r="C42" s="62">
        <v>8676333</v>
      </c>
      <c r="D42" s="63">
        <v>49663.43</v>
      </c>
      <c r="E42" s="64">
        <f t="shared" si="0"/>
        <v>35572.965300000003</v>
      </c>
      <c r="F42" s="65">
        <v>44792.17</v>
      </c>
      <c r="G42" s="89">
        <f t="shared" si="2"/>
        <v>130028.5653</v>
      </c>
      <c r="H42" s="95">
        <f t="shared" si="3"/>
        <v>2707.1241809672388</v>
      </c>
      <c r="I42" s="66">
        <f t="shared" si="1"/>
        <v>40.5705351950078</v>
      </c>
    </row>
    <row r="43" spans="1:9" ht="18.75" customHeight="1" x14ac:dyDescent="0.2">
      <c r="A43" s="60" t="s">
        <v>109</v>
      </c>
      <c r="B43" s="61">
        <v>2496</v>
      </c>
      <c r="C43" s="62">
        <v>5184709</v>
      </c>
      <c r="D43" s="63">
        <v>33333.33</v>
      </c>
      <c r="E43" s="64">
        <f t="shared" si="0"/>
        <v>21257.3069</v>
      </c>
      <c r="F43" s="65">
        <v>46862.97</v>
      </c>
      <c r="G43" s="89">
        <f>SUM(D43:F43)</f>
        <v>101453.6069</v>
      </c>
      <c r="H43" s="95">
        <f>C43/B43</f>
        <v>2077.2071314102564</v>
      </c>
      <c r="I43" s="66">
        <f>G43/B43</f>
        <v>40.646477123397439</v>
      </c>
    </row>
    <row r="44" spans="1:9" ht="18.75" customHeight="1" x14ac:dyDescent="0.2">
      <c r="A44" s="60" t="s">
        <v>35</v>
      </c>
      <c r="B44" s="61">
        <v>1322</v>
      </c>
      <c r="C44" s="62">
        <v>2744481</v>
      </c>
      <c r="D44" s="63">
        <v>15778.58</v>
      </c>
      <c r="E44" s="64">
        <f t="shared" si="0"/>
        <v>11252.372100000001</v>
      </c>
      <c r="F44" s="65">
        <v>22558.63</v>
      </c>
      <c r="G44" s="89">
        <f t="shared" si="2"/>
        <v>49589.5821</v>
      </c>
      <c r="H44" s="95">
        <f t="shared" si="3"/>
        <v>2076.0068078668683</v>
      </c>
      <c r="I44" s="66">
        <f t="shared" si="1"/>
        <v>37.511030332829044</v>
      </c>
    </row>
    <row r="45" spans="1:9" ht="18.75" customHeight="1" x14ac:dyDescent="0.2">
      <c r="A45" s="60" t="s">
        <v>36</v>
      </c>
      <c r="B45" s="91">
        <v>1310</v>
      </c>
      <c r="C45" s="62">
        <v>3456773</v>
      </c>
      <c r="D45" s="63">
        <v>22492.93</v>
      </c>
      <c r="E45" s="64">
        <f t="shared" si="0"/>
        <v>14172.7693</v>
      </c>
      <c r="F45" s="65">
        <v>22078.880000000001</v>
      </c>
      <c r="G45" s="89">
        <f t="shared" si="2"/>
        <v>58744.579299999998</v>
      </c>
      <c r="H45" s="95">
        <f t="shared" si="3"/>
        <v>2638.7580152671758</v>
      </c>
      <c r="I45" s="66">
        <f t="shared" si="1"/>
        <v>44.843190305343512</v>
      </c>
    </row>
    <row r="46" spans="1:9" ht="18.75" customHeight="1" x14ac:dyDescent="0.2">
      <c r="A46" s="60" t="s">
        <v>74</v>
      </c>
      <c r="B46" s="91">
        <v>759</v>
      </c>
      <c r="C46" s="62">
        <v>785146</v>
      </c>
      <c r="D46" s="63">
        <v>6390.89</v>
      </c>
      <c r="E46" s="64">
        <f t="shared" si="0"/>
        <v>3219.0985999999998</v>
      </c>
      <c r="F46" s="65">
        <v>16877.45</v>
      </c>
      <c r="G46" s="89">
        <f t="shared" si="2"/>
        <v>26487.438600000001</v>
      </c>
      <c r="H46" s="95">
        <f t="shared" si="3"/>
        <v>1034.4479578392622</v>
      </c>
      <c r="I46" s="66">
        <f t="shared" si="1"/>
        <v>34.897811067193679</v>
      </c>
    </row>
    <row r="47" spans="1:9" ht="18.75" customHeight="1" x14ac:dyDescent="0.2">
      <c r="A47" s="60" t="s">
        <v>106</v>
      </c>
      <c r="B47" s="91">
        <v>60</v>
      </c>
      <c r="C47" s="62">
        <v>179446</v>
      </c>
      <c r="D47" s="63">
        <v>1052.6099999999999</v>
      </c>
      <c r="E47" s="64">
        <f>C47*20.5/5000</f>
        <v>735.72860000000003</v>
      </c>
      <c r="F47" s="65">
        <v>1751.3</v>
      </c>
      <c r="G47" s="89">
        <f>SUM(D47:F47)</f>
        <v>3539.6386000000002</v>
      </c>
      <c r="H47" s="95">
        <f>C47/B47</f>
        <v>2990.7666666666669</v>
      </c>
      <c r="I47" s="66">
        <f>G47/B47</f>
        <v>58.993976666666669</v>
      </c>
    </row>
    <row r="48" spans="1:9" ht="18.75" customHeight="1" x14ac:dyDescent="0.2">
      <c r="A48" s="60" t="s">
        <v>37</v>
      </c>
      <c r="B48" s="61">
        <v>637</v>
      </c>
      <c r="C48" s="62">
        <v>1533013</v>
      </c>
      <c r="D48" s="63">
        <v>11696.01</v>
      </c>
      <c r="E48" s="64">
        <f t="shared" si="0"/>
        <v>6285.3532999999998</v>
      </c>
      <c r="F48" s="65">
        <v>16767.84</v>
      </c>
      <c r="G48" s="89">
        <f t="shared" si="2"/>
        <v>34749.203300000001</v>
      </c>
      <c r="H48" s="95">
        <f t="shared" si="3"/>
        <v>2406.6138147566717</v>
      </c>
      <c r="I48" s="66">
        <f t="shared" si="1"/>
        <v>54.551339560439565</v>
      </c>
    </row>
    <row r="49" spans="1:9" ht="18.75" customHeight="1" x14ac:dyDescent="0.2">
      <c r="A49" s="60" t="s">
        <v>101</v>
      </c>
      <c r="B49" s="61">
        <v>2491</v>
      </c>
      <c r="C49" s="62">
        <v>5383065</v>
      </c>
      <c r="D49" s="63">
        <v>32848.519999999997</v>
      </c>
      <c r="E49" s="64">
        <f t="shared" si="0"/>
        <v>22070.566500000001</v>
      </c>
      <c r="F49" s="65">
        <v>0</v>
      </c>
      <c r="G49" s="89">
        <f t="shared" si="2"/>
        <v>54919.086499999998</v>
      </c>
      <c r="H49" s="95">
        <f t="shared" si="3"/>
        <v>2161.0056202328383</v>
      </c>
      <c r="I49" s="66">
        <f t="shared" si="1"/>
        <v>22.047003813729425</v>
      </c>
    </row>
    <row r="50" spans="1:9" ht="18.75" customHeight="1" x14ac:dyDescent="0.2">
      <c r="A50" s="60" t="s">
        <v>38</v>
      </c>
      <c r="B50" s="61">
        <v>172</v>
      </c>
      <c r="C50" s="62">
        <v>392205</v>
      </c>
      <c r="D50" s="63">
        <v>2505.1999999999998</v>
      </c>
      <c r="E50" s="64">
        <f t="shared" si="0"/>
        <v>1608.0405000000001</v>
      </c>
      <c r="F50" s="65">
        <v>9245.01</v>
      </c>
      <c r="G50" s="89">
        <f t="shared" si="2"/>
        <v>13358.2505</v>
      </c>
      <c r="H50" s="95">
        <f t="shared" si="3"/>
        <v>2280.2616279069766</v>
      </c>
      <c r="I50" s="66">
        <f t="shared" si="1"/>
        <v>77.664247093023263</v>
      </c>
    </row>
    <row r="51" spans="1:9" ht="18.75" customHeight="1" x14ac:dyDescent="0.2">
      <c r="A51" s="60" t="s">
        <v>39</v>
      </c>
      <c r="B51" s="61">
        <v>2569</v>
      </c>
      <c r="C51" s="62">
        <v>6685111</v>
      </c>
      <c r="D51" s="63">
        <v>45072.41</v>
      </c>
      <c r="E51" s="64">
        <f t="shared" si="0"/>
        <v>27408.955099999999</v>
      </c>
      <c r="F51" s="65">
        <v>62858.6</v>
      </c>
      <c r="G51" s="89">
        <f t="shared" si="2"/>
        <v>135339.9651</v>
      </c>
      <c r="H51" s="95">
        <f t="shared" si="3"/>
        <v>2602.2230439859868</v>
      </c>
      <c r="I51" s="66">
        <f t="shared" si="1"/>
        <v>52.681963838069287</v>
      </c>
    </row>
    <row r="52" spans="1:9" ht="18.75" customHeight="1" x14ac:dyDescent="0.2">
      <c r="A52" s="60" t="s">
        <v>78</v>
      </c>
      <c r="B52" s="61">
        <v>1597</v>
      </c>
      <c r="C52" s="62">
        <v>3657671</v>
      </c>
      <c r="D52" s="63">
        <v>26280.83</v>
      </c>
      <c r="E52" s="64">
        <f t="shared" si="0"/>
        <v>14996.4511</v>
      </c>
      <c r="F52" s="65">
        <v>23297.97</v>
      </c>
      <c r="G52" s="89">
        <f t="shared" si="2"/>
        <v>64575.251100000001</v>
      </c>
      <c r="H52" s="95">
        <f t="shared" si="3"/>
        <v>2290.3387601753288</v>
      </c>
      <c r="I52" s="66">
        <f t="shared" si="1"/>
        <v>40.435348215403884</v>
      </c>
    </row>
    <row r="53" spans="1:9" ht="18.75" customHeight="1" x14ac:dyDescent="0.2">
      <c r="A53" s="60" t="s">
        <v>117</v>
      </c>
      <c r="B53" s="61">
        <v>6865</v>
      </c>
      <c r="C53" s="62">
        <v>10211085</v>
      </c>
      <c r="D53" s="63">
        <v>57756.05</v>
      </c>
      <c r="E53" s="64">
        <f t="shared" si="0"/>
        <v>41865.448499999999</v>
      </c>
      <c r="F53" s="65">
        <v>103260.11</v>
      </c>
      <c r="G53" s="89">
        <f t="shared" si="2"/>
        <v>202881.6085</v>
      </c>
      <c r="H53" s="95">
        <f t="shared" si="3"/>
        <v>1487.4122359796067</v>
      </c>
      <c r="I53" s="66">
        <f t="shared" si="1"/>
        <v>29.553038383102695</v>
      </c>
    </row>
    <row r="54" spans="1:9" ht="18.75" customHeight="1" x14ac:dyDescent="0.2">
      <c r="A54" s="60" t="s">
        <v>126</v>
      </c>
      <c r="B54" s="61">
        <v>1134</v>
      </c>
      <c r="C54" s="62">
        <v>3014732</v>
      </c>
      <c r="D54" s="63">
        <v>18243.29</v>
      </c>
      <c r="E54" s="64">
        <f t="shared" si="0"/>
        <v>12360.4012</v>
      </c>
      <c r="F54" s="65">
        <v>31309.43</v>
      </c>
      <c r="G54" s="89">
        <f t="shared" si="2"/>
        <v>61913.121200000001</v>
      </c>
      <c r="H54" s="95">
        <f t="shared" si="3"/>
        <v>2658.4938271604938</v>
      </c>
      <c r="I54" s="66">
        <f t="shared" si="1"/>
        <v>54.597108641975311</v>
      </c>
    </row>
    <row r="55" spans="1:9" ht="18.75" customHeight="1" x14ac:dyDescent="0.2">
      <c r="A55" s="60" t="s">
        <v>118</v>
      </c>
      <c r="B55" s="61">
        <v>1657</v>
      </c>
      <c r="C55" s="62">
        <v>3714240</v>
      </c>
      <c r="D55" s="63">
        <v>19345.84</v>
      </c>
      <c r="E55" s="64">
        <f t="shared" si="0"/>
        <v>15228.384</v>
      </c>
      <c r="F55" s="65">
        <v>49339.31</v>
      </c>
      <c r="G55" s="89">
        <f t="shared" si="2"/>
        <v>83913.534</v>
      </c>
      <c r="H55" s="95">
        <f t="shared" si="3"/>
        <v>2241.5449607724804</v>
      </c>
      <c r="I55" s="66">
        <f t="shared" si="1"/>
        <v>50.641843089921544</v>
      </c>
    </row>
    <row r="56" spans="1:9" ht="18.75" customHeight="1" x14ac:dyDescent="0.2">
      <c r="A56" s="60" t="s">
        <v>127</v>
      </c>
      <c r="B56" s="61">
        <v>2140</v>
      </c>
      <c r="C56" s="62">
        <v>546475</v>
      </c>
      <c r="D56" s="63">
        <v>2864.63</v>
      </c>
      <c r="E56" s="64">
        <f t="shared" si="0"/>
        <v>2240.5475000000001</v>
      </c>
      <c r="F56" s="65">
        <v>62402.01</v>
      </c>
      <c r="G56" s="89">
        <f t="shared" si="2"/>
        <v>67507.1875</v>
      </c>
      <c r="H56" s="95">
        <f t="shared" si="3"/>
        <v>255.36214953271028</v>
      </c>
      <c r="I56" s="66">
        <f t="shared" si="1"/>
        <v>31.545414719626169</v>
      </c>
    </row>
    <row r="57" spans="1:9" ht="18.75" customHeight="1" x14ac:dyDescent="0.2">
      <c r="A57" s="60" t="s">
        <v>128</v>
      </c>
      <c r="B57" s="61">
        <v>2884</v>
      </c>
      <c r="C57" s="62">
        <v>6802866</v>
      </c>
      <c r="D57" s="63">
        <v>32275.9</v>
      </c>
      <c r="E57" s="64">
        <f t="shared" si="0"/>
        <v>27891.750599999999</v>
      </c>
      <c r="F57" s="65">
        <v>52134.2</v>
      </c>
      <c r="G57" s="89">
        <f t="shared" si="2"/>
        <v>112301.85060000001</v>
      </c>
      <c r="H57" s="95">
        <f t="shared" si="3"/>
        <v>2358.8300970873788</v>
      </c>
      <c r="I57" s="66">
        <f t="shared" si="1"/>
        <v>38.939615325936202</v>
      </c>
    </row>
    <row r="58" spans="1:9" ht="18.75" customHeight="1" x14ac:dyDescent="0.2">
      <c r="A58" s="60" t="s">
        <v>129</v>
      </c>
      <c r="B58" s="61">
        <v>2011</v>
      </c>
      <c r="C58" s="62">
        <v>825522</v>
      </c>
      <c r="D58" s="63">
        <v>4450.34</v>
      </c>
      <c r="E58" s="64">
        <f t="shared" si="0"/>
        <v>3384.6401999999998</v>
      </c>
      <c r="F58" s="65">
        <v>42519.88</v>
      </c>
      <c r="G58" s="89">
        <f t="shared" si="2"/>
        <v>50354.860199999996</v>
      </c>
      <c r="H58" s="95">
        <f t="shared" si="3"/>
        <v>410.50323222277473</v>
      </c>
      <c r="I58" s="66">
        <f t="shared" si="1"/>
        <v>25.039711685728491</v>
      </c>
    </row>
    <row r="59" spans="1:9" ht="18.75" customHeight="1" x14ac:dyDescent="0.2">
      <c r="A59" s="60" t="s">
        <v>119</v>
      </c>
      <c r="B59" s="61">
        <v>401</v>
      </c>
      <c r="C59" s="62">
        <v>939817</v>
      </c>
      <c r="D59" s="63">
        <v>4742.58</v>
      </c>
      <c r="E59" s="64">
        <f t="shared" si="0"/>
        <v>3853.2496999999998</v>
      </c>
      <c r="F59" s="65">
        <v>7994.02</v>
      </c>
      <c r="G59" s="89">
        <f t="shared" si="2"/>
        <v>16589.849699999999</v>
      </c>
      <c r="H59" s="95">
        <f t="shared" si="3"/>
        <v>2343.6832917705738</v>
      </c>
      <c r="I59" s="66">
        <f t="shared" si="1"/>
        <v>41.37119625935162</v>
      </c>
    </row>
    <row r="60" spans="1:9" ht="18.75" customHeight="1" x14ac:dyDescent="0.2">
      <c r="A60" s="60" t="s">
        <v>41</v>
      </c>
      <c r="B60" s="61">
        <v>7302</v>
      </c>
      <c r="C60" s="62">
        <v>17338998</v>
      </c>
      <c r="D60" s="71">
        <v>108836.27</v>
      </c>
      <c r="E60" s="64">
        <f t="shared" si="0"/>
        <v>71089.891799999998</v>
      </c>
      <c r="F60" s="65">
        <v>114381.75999999999</v>
      </c>
      <c r="G60" s="89">
        <f t="shared" si="2"/>
        <v>294307.92180000001</v>
      </c>
      <c r="H60" s="95">
        <f t="shared" si="3"/>
        <v>2374.5546425636812</v>
      </c>
      <c r="I60" s="66">
        <f t="shared" si="1"/>
        <v>40.305111175020542</v>
      </c>
    </row>
    <row r="61" spans="1:9" ht="18.75" customHeight="1" x14ac:dyDescent="0.2">
      <c r="A61" s="60" t="s">
        <v>110</v>
      </c>
      <c r="B61" s="61">
        <v>594</v>
      </c>
      <c r="C61" s="72">
        <v>1627343</v>
      </c>
      <c r="D61" s="64">
        <v>11508.27</v>
      </c>
      <c r="E61" s="64">
        <f t="shared" si="0"/>
        <v>6672.1063000000004</v>
      </c>
      <c r="F61" s="65">
        <v>15737.14</v>
      </c>
      <c r="G61" s="89">
        <f t="shared" si="2"/>
        <v>33917.516300000003</v>
      </c>
      <c r="H61" s="95">
        <f t="shared" si="3"/>
        <v>2739.6346801346799</v>
      </c>
      <c r="I61" s="66">
        <f t="shared" si="1"/>
        <v>57.100195791245795</v>
      </c>
    </row>
    <row r="62" spans="1:9" ht="18.75" customHeight="1" x14ac:dyDescent="0.2">
      <c r="A62" s="60" t="s">
        <v>130</v>
      </c>
      <c r="B62" s="61">
        <v>277</v>
      </c>
      <c r="C62" s="73">
        <v>378579</v>
      </c>
      <c r="D62" s="74">
        <v>2220.31</v>
      </c>
      <c r="E62" s="64">
        <f>C62*20.5/5000</f>
        <v>1552.1739</v>
      </c>
      <c r="F62" s="65">
        <v>0</v>
      </c>
      <c r="G62" s="89">
        <f t="shared" si="2"/>
        <v>3772.4839000000002</v>
      </c>
      <c r="H62" s="95">
        <f t="shared" si="3"/>
        <v>1366.7111913357401</v>
      </c>
      <c r="I62" s="66">
        <f t="shared" si="1"/>
        <v>13.619075451263539</v>
      </c>
    </row>
    <row r="63" spans="1:9" ht="18.75" customHeight="1" x14ac:dyDescent="0.2">
      <c r="A63" s="60" t="s">
        <v>120</v>
      </c>
      <c r="B63" s="61">
        <v>1871</v>
      </c>
      <c r="C63" s="73">
        <v>4775583</v>
      </c>
      <c r="D63" s="74">
        <v>26525.97</v>
      </c>
      <c r="E63" s="64">
        <f>C63*20.5/5000</f>
        <v>19579.890299999999</v>
      </c>
      <c r="F63" s="65">
        <v>60389.41</v>
      </c>
      <c r="G63" s="89">
        <f t="shared" si="2"/>
        <v>106495.2703</v>
      </c>
      <c r="H63" s="95">
        <f t="shared" si="3"/>
        <v>2552.4227685729556</v>
      </c>
      <c r="I63" s="66">
        <f t="shared" si="1"/>
        <v>56.91890448957777</v>
      </c>
    </row>
    <row r="64" spans="1:9" ht="18.75" customHeight="1" x14ac:dyDescent="0.2">
      <c r="A64" s="60" t="s">
        <v>111</v>
      </c>
      <c r="B64" s="61">
        <v>494</v>
      </c>
      <c r="C64" s="73">
        <v>1213977</v>
      </c>
      <c r="D64" s="74">
        <v>6363.09</v>
      </c>
      <c r="E64" s="64">
        <f t="shared" si="0"/>
        <v>4977.3056999999999</v>
      </c>
      <c r="F64" s="65">
        <v>24829</v>
      </c>
      <c r="G64" s="89">
        <f t="shared" si="2"/>
        <v>36169.395700000001</v>
      </c>
      <c r="H64" s="95">
        <f t="shared" si="3"/>
        <v>2457.4433198380566</v>
      </c>
      <c r="I64" s="66">
        <f t="shared" si="1"/>
        <v>73.217400202429147</v>
      </c>
    </row>
    <row r="65" spans="1:9" ht="18.75" customHeight="1" x14ac:dyDescent="0.2">
      <c r="A65" s="60" t="s">
        <v>112</v>
      </c>
      <c r="B65" s="61">
        <v>1184</v>
      </c>
      <c r="C65" s="73">
        <v>2707772</v>
      </c>
      <c r="D65" s="74">
        <v>14007.27</v>
      </c>
      <c r="E65" s="64">
        <f t="shared" si="0"/>
        <v>11101.8652</v>
      </c>
      <c r="F65" s="65">
        <v>0</v>
      </c>
      <c r="G65" s="89">
        <f t="shared" si="2"/>
        <v>25109.135200000001</v>
      </c>
      <c r="H65" s="95">
        <f t="shared" si="3"/>
        <v>2286.9695945945946</v>
      </c>
      <c r="I65" s="66">
        <f t="shared" si="1"/>
        <v>21.207039864864864</v>
      </c>
    </row>
    <row r="66" spans="1:9" ht="18.75" customHeight="1" x14ac:dyDescent="0.2">
      <c r="A66" s="60" t="s">
        <v>121</v>
      </c>
      <c r="B66" s="61">
        <v>1376</v>
      </c>
      <c r="C66" s="73">
        <v>4957845</v>
      </c>
      <c r="D66" s="74">
        <v>28167.24</v>
      </c>
      <c r="E66" s="64">
        <f t="shared" si="0"/>
        <v>20327.164499999999</v>
      </c>
      <c r="F66" s="65">
        <v>30804.6</v>
      </c>
      <c r="G66" s="89">
        <f t="shared" si="2"/>
        <v>79299.00450000001</v>
      </c>
      <c r="H66" s="95">
        <f t="shared" si="3"/>
        <v>3603.0850290697676</v>
      </c>
      <c r="I66" s="66">
        <f t="shared" si="1"/>
        <v>57.630090479651173</v>
      </c>
    </row>
    <row r="67" spans="1:9" ht="18.75" customHeight="1" x14ac:dyDescent="0.2">
      <c r="A67" s="60" t="s">
        <v>49</v>
      </c>
      <c r="B67" s="61">
        <v>1478</v>
      </c>
      <c r="C67" s="73">
        <v>3825040</v>
      </c>
      <c r="D67" s="74">
        <v>30068.38</v>
      </c>
      <c r="E67" s="64">
        <f t="shared" si="0"/>
        <v>15682.664000000001</v>
      </c>
      <c r="F67" s="65">
        <v>30871.09</v>
      </c>
      <c r="G67" s="89">
        <f t="shared" si="2"/>
        <v>76622.134000000005</v>
      </c>
      <c r="H67" s="95">
        <f t="shared" si="3"/>
        <v>2587.9837618403249</v>
      </c>
      <c r="I67" s="66">
        <f t="shared" si="1"/>
        <v>51.841768606224633</v>
      </c>
    </row>
    <row r="68" spans="1:9" ht="18.75" customHeight="1" x14ac:dyDescent="0.2">
      <c r="A68" s="60" t="s">
        <v>50</v>
      </c>
      <c r="B68" s="61">
        <v>1125</v>
      </c>
      <c r="C68" s="73">
        <v>4514045</v>
      </c>
      <c r="D68" s="74">
        <v>23474.29</v>
      </c>
      <c r="E68" s="64">
        <f t="shared" si="0"/>
        <v>18507.584500000001</v>
      </c>
      <c r="F68" s="65">
        <v>47185.63</v>
      </c>
      <c r="G68" s="89">
        <f t="shared" si="2"/>
        <v>89167.50450000001</v>
      </c>
      <c r="H68" s="95">
        <f t="shared" si="3"/>
        <v>4012.4844444444443</v>
      </c>
      <c r="I68" s="66">
        <f t="shared" si="1"/>
        <v>79.260004000000009</v>
      </c>
    </row>
    <row r="69" spans="1:9" ht="18.75" customHeight="1" x14ac:dyDescent="0.2">
      <c r="A69" s="60" t="s">
        <v>51</v>
      </c>
      <c r="B69" s="61">
        <v>718</v>
      </c>
      <c r="C69" s="73">
        <v>1491263</v>
      </c>
      <c r="D69" s="74">
        <v>12974.21</v>
      </c>
      <c r="E69" s="64">
        <f t="shared" si="0"/>
        <v>6114.1782999999996</v>
      </c>
      <c r="F69" s="65">
        <v>14812.35</v>
      </c>
      <c r="G69" s="89">
        <f t="shared" si="2"/>
        <v>33900.738299999997</v>
      </c>
      <c r="H69" s="95">
        <f t="shared" si="3"/>
        <v>2076.9679665738163</v>
      </c>
      <c r="I69" s="66">
        <f t="shared" si="1"/>
        <v>47.215512952646236</v>
      </c>
    </row>
    <row r="70" spans="1:9" ht="18.75" customHeight="1" x14ac:dyDescent="0.2">
      <c r="A70" s="60" t="s">
        <v>75</v>
      </c>
      <c r="B70" s="61">
        <v>2465</v>
      </c>
      <c r="C70" s="75">
        <v>6950975</v>
      </c>
      <c r="D70" s="74">
        <v>39413.269999999997</v>
      </c>
      <c r="E70" s="64">
        <f t="shared" si="0"/>
        <v>28498.997500000001</v>
      </c>
      <c r="F70" s="65">
        <v>55364.98</v>
      </c>
      <c r="G70" s="89">
        <f t="shared" si="2"/>
        <v>123277.2475</v>
      </c>
      <c r="H70" s="95">
        <f t="shared" si="3"/>
        <v>2819.868154158215</v>
      </c>
      <c r="I70" s="66">
        <f t="shared" si="1"/>
        <v>50.011053752535496</v>
      </c>
    </row>
    <row r="71" spans="1:9" ht="18.75" customHeight="1" x14ac:dyDescent="0.2">
      <c r="A71" s="60" t="s">
        <v>134</v>
      </c>
      <c r="B71" s="61">
        <v>210</v>
      </c>
      <c r="C71" s="73">
        <v>279184</v>
      </c>
      <c r="D71" s="74">
        <v>1368</v>
      </c>
      <c r="E71" s="64">
        <f>C71*20.5/5000</f>
        <v>1144.6543999999999</v>
      </c>
      <c r="F71" s="65">
        <v>32733.919999999998</v>
      </c>
      <c r="G71" s="89">
        <v>0</v>
      </c>
      <c r="H71" s="95">
        <f>C71/B71</f>
        <v>1329.4476190476191</v>
      </c>
      <c r="I71" s="66">
        <f>G71/B71</f>
        <v>0</v>
      </c>
    </row>
    <row r="72" spans="1:9" ht="18.75" customHeight="1" x14ac:dyDescent="0.2">
      <c r="A72" s="60" t="s">
        <v>53</v>
      </c>
      <c r="B72" s="61">
        <v>1005</v>
      </c>
      <c r="C72" s="73">
        <v>2828750</v>
      </c>
      <c r="D72" s="74">
        <v>16278.67</v>
      </c>
      <c r="E72" s="64">
        <f t="shared" si="0"/>
        <v>11597.875</v>
      </c>
      <c r="F72" s="65">
        <v>32733.919999999998</v>
      </c>
      <c r="G72" s="89">
        <f t="shared" si="2"/>
        <v>60610.464999999997</v>
      </c>
      <c r="H72" s="95">
        <f t="shared" si="3"/>
        <v>2814.676616915423</v>
      </c>
      <c r="I72" s="66">
        <f t="shared" si="1"/>
        <v>60.308920398009946</v>
      </c>
    </row>
    <row r="73" spans="1:9" ht="18.75" customHeight="1" x14ac:dyDescent="0.2">
      <c r="A73" s="60" t="s">
        <v>54</v>
      </c>
      <c r="B73" s="61">
        <v>647</v>
      </c>
      <c r="C73" s="73">
        <v>1748881</v>
      </c>
      <c r="D73" s="74">
        <v>11416.83</v>
      </c>
      <c r="E73" s="64">
        <f t="shared" si="0"/>
        <v>7170.4120999999996</v>
      </c>
      <c r="F73" s="65">
        <v>21592.95</v>
      </c>
      <c r="G73" s="89">
        <f t="shared" si="2"/>
        <v>40180.1921</v>
      </c>
      <c r="H73" s="95">
        <f t="shared" si="3"/>
        <v>2703.0618238021639</v>
      </c>
      <c r="I73" s="66">
        <f t="shared" si="1"/>
        <v>62.102306182380218</v>
      </c>
    </row>
    <row r="74" spans="1:9" ht="18.75" customHeight="1" x14ac:dyDescent="0.2">
      <c r="A74" s="60" t="s">
        <v>122</v>
      </c>
      <c r="B74" s="61">
        <v>826</v>
      </c>
      <c r="C74" s="73">
        <v>1845307</v>
      </c>
      <c r="D74" s="74">
        <v>11427.79</v>
      </c>
      <c r="E74" s="64">
        <f t="shared" si="0"/>
        <v>7565.7587000000003</v>
      </c>
      <c r="F74" s="65">
        <v>13735.36</v>
      </c>
      <c r="G74" s="89">
        <f t="shared" si="2"/>
        <v>32728.9087</v>
      </c>
      <c r="H74" s="95">
        <f t="shared" si="3"/>
        <v>2234.0278450363198</v>
      </c>
      <c r="I74" s="66">
        <f t="shared" si="1"/>
        <v>39.623376150121068</v>
      </c>
    </row>
    <row r="75" spans="1:9" ht="18.75" customHeight="1" x14ac:dyDescent="0.2">
      <c r="A75" s="60" t="s">
        <v>57</v>
      </c>
      <c r="B75" s="61">
        <v>1734</v>
      </c>
      <c r="C75" s="75">
        <v>3877385</v>
      </c>
      <c r="D75" s="74">
        <v>25874.55</v>
      </c>
      <c r="E75" s="64">
        <f t="shared" si="0"/>
        <v>15897.2785</v>
      </c>
      <c r="F75" s="65">
        <v>36374.959999999999</v>
      </c>
      <c r="G75" s="89">
        <f t="shared" si="2"/>
        <v>78146.788499999995</v>
      </c>
      <c r="H75" s="95">
        <f t="shared" si="3"/>
        <v>2236.0928489042676</v>
      </c>
      <c r="I75" s="66">
        <f t="shared" si="1"/>
        <v>45.067352076124564</v>
      </c>
    </row>
    <row r="76" spans="1:9" ht="18.75" customHeight="1" x14ac:dyDescent="0.2">
      <c r="A76" s="60" t="s">
        <v>43</v>
      </c>
      <c r="B76" s="61">
        <v>510</v>
      </c>
      <c r="C76" s="73">
        <v>1700743</v>
      </c>
      <c r="D76" s="74">
        <v>10744.64</v>
      </c>
      <c r="E76" s="64">
        <f t="shared" si="0"/>
        <v>6973.0463</v>
      </c>
      <c r="F76" s="65">
        <v>12654.76</v>
      </c>
      <c r="G76" s="89">
        <f t="shared" si="2"/>
        <v>30372.446300000003</v>
      </c>
      <c r="H76" s="95">
        <f t="shared" si="3"/>
        <v>3334.7901960784316</v>
      </c>
      <c r="I76" s="66">
        <f t="shared" si="1"/>
        <v>59.553816274509813</v>
      </c>
    </row>
    <row r="77" spans="1:9" ht="18.75" customHeight="1" x14ac:dyDescent="0.2">
      <c r="A77" s="60" t="s">
        <v>44</v>
      </c>
      <c r="B77" s="61">
        <v>806</v>
      </c>
      <c r="C77" s="73">
        <v>2196585</v>
      </c>
      <c r="D77" s="74">
        <v>14524.9</v>
      </c>
      <c r="E77" s="64">
        <f t="shared" si="0"/>
        <v>9005.9984999999997</v>
      </c>
      <c r="F77" s="65">
        <v>22351.56</v>
      </c>
      <c r="G77" s="89">
        <f t="shared" si="2"/>
        <v>45882.458500000001</v>
      </c>
      <c r="H77" s="95">
        <f t="shared" si="3"/>
        <v>2725.2915632754343</v>
      </c>
      <c r="I77" s="66">
        <f t="shared" si="1"/>
        <v>56.926127171215882</v>
      </c>
    </row>
    <row r="78" spans="1:9" ht="18.75" customHeight="1" x14ac:dyDescent="0.2">
      <c r="A78" s="60" t="s">
        <v>45</v>
      </c>
      <c r="B78" s="61">
        <v>588</v>
      </c>
      <c r="C78" s="73">
        <v>1695119</v>
      </c>
      <c r="D78" s="74">
        <v>10271.39</v>
      </c>
      <c r="E78" s="64">
        <f t="shared" si="0"/>
        <v>6949.9879000000001</v>
      </c>
      <c r="F78" s="65">
        <v>15568.57</v>
      </c>
      <c r="G78" s="89">
        <f t="shared" si="2"/>
        <v>32789.947899999999</v>
      </c>
      <c r="H78" s="95">
        <f t="shared" si="3"/>
        <v>2882.8554421768708</v>
      </c>
      <c r="I78" s="66">
        <f t="shared" si="1"/>
        <v>55.765217517006803</v>
      </c>
    </row>
    <row r="79" spans="1:9" ht="18.75" customHeight="1" x14ac:dyDescent="0.2">
      <c r="A79" s="60" t="s">
        <v>46</v>
      </c>
      <c r="B79" s="61">
        <v>424</v>
      </c>
      <c r="C79" s="73">
        <v>1630630</v>
      </c>
      <c r="D79" s="74">
        <v>14809.83</v>
      </c>
      <c r="E79" s="64">
        <f t="shared" si="0"/>
        <v>6685.5829999999996</v>
      </c>
      <c r="F79" s="65">
        <v>13825.15</v>
      </c>
      <c r="G79" s="89">
        <f t="shared" si="2"/>
        <v>35320.563000000002</v>
      </c>
      <c r="H79" s="95">
        <f t="shared" si="3"/>
        <v>3845.8254716981132</v>
      </c>
      <c r="I79" s="66">
        <f t="shared" si="1"/>
        <v>83.303214622641519</v>
      </c>
    </row>
    <row r="80" spans="1:9" ht="18.75" customHeight="1" x14ac:dyDescent="0.2">
      <c r="A80" s="60" t="s">
        <v>131</v>
      </c>
      <c r="B80" s="61">
        <v>350</v>
      </c>
      <c r="C80" s="75">
        <v>418928</v>
      </c>
      <c r="D80" s="74">
        <v>2052.75</v>
      </c>
      <c r="E80" s="64">
        <f t="shared" ref="E80:E85" si="4">C80*20.5/5000</f>
        <v>1717.6048000000001</v>
      </c>
      <c r="F80" s="65">
        <v>12335.07</v>
      </c>
      <c r="G80" s="89">
        <f t="shared" ref="G80:G85" si="5">SUM(D80:F80)</f>
        <v>16105.424800000001</v>
      </c>
      <c r="H80" s="95">
        <f t="shared" ref="H80:H85" si="6">C80/B80</f>
        <v>1196.9371428571428</v>
      </c>
      <c r="I80" s="66">
        <f t="shared" ref="I80:I85" si="7">G80/B80</f>
        <v>46.015499428571431</v>
      </c>
    </row>
    <row r="81" spans="1:9" ht="18.75" customHeight="1" x14ac:dyDescent="0.2">
      <c r="A81" s="60" t="s">
        <v>132</v>
      </c>
      <c r="B81" s="61">
        <v>3282</v>
      </c>
      <c r="C81" s="73">
        <v>5985343</v>
      </c>
      <c r="D81" s="74">
        <v>31521.52</v>
      </c>
      <c r="E81" s="64">
        <f t="shared" si="4"/>
        <v>24539.906299999999</v>
      </c>
      <c r="F81" s="65">
        <v>66554.649999999994</v>
      </c>
      <c r="G81" s="89">
        <f t="shared" si="5"/>
        <v>122616.07629999999</v>
      </c>
      <c r="H81" s="95">
        <f t="shared" si="6"/>
        <v>1823.687690432663</v>
      </c>
      <c r="I81" s="66">
        <f t="shared" si="7"/>
        <v>37.360169500304686</v>
      </c>
    </row>
    <row r="82" spans="1:9" ht="18.75" customHeight="1" x14ac:dyDescent="0.2">
      <c r="A82" s="60" t="s">
        <v>76</v>
      </c>
      <c r="B82" s="61">
        <v>2843</v>
      </c>
      <c r="C82" s="75">
        <v>6413892</v>
      </c>
      <c r="D82" s="74">
        <v>40038.720000000001</v>
      </c>
      <c r="E82" s="64">
        <f t="shared" si="4"/>
        <v>26296.957200000001</v>
      </c>
      <c r="F82" s="65">
        <v>37744.33</v>
      </c>
      <c r="G82" s="89">
        <f t="shared" si="5"/>
        <v>104080.00720000001</v>
      </c>
      <c r="H82" s="95">
        <f t="shared" si="6"/>
        <v>2256.0295462539571</v>
      </c>
      <c r="I82" s="66">
        <f t="shared" si="7"/>
        <v>36.609218149841716</v>
      </c>
    </row>
    <row r="83" spans="1:9" ht="18.75" customHeight="1" x14ac:dyDescent="0.2">
      <c r="A83" s="60" t="s">
        <v>133</v>
      </c>
      <c r="B83" s="61">
        <v>938</v>
      </c>
      <c r="C83" s="73">
        <v>852501</v>
      </c>
      <c r="D83" s="74">
        <v>4177.3999999999996</v>
      </c>
      <c r="E83" s="64">
        <f t="shared" si="4"/>
        <v>3495.2541000000001</v>
      </c>
      <c r="F83" s="65">
        <v>18128.669999999998</v>
      </c>
      <c r="G83" s="89">
        <f t="shared" si="5"/>
        <v>25801.324099999998</v>
      </c>
      <c r="H83" s="95">
        <f t="shared" si="6"/>
        <v>908.84968017057565</v>
      </c>
      <c r="I83" s="66">
        <f t="shared" si="7"/>
        <v>27.5067421108742</v>
      </c>
    </row>
    <row r="84" spans="1:9" ht="18.75" customHeight="1" x14ac:dyDescent="0.2">
      <c r="A84" s="60" t="s">
        <v>58</v>
      </c>
      <c r="B84" s="61">
        <v>662</v>
      </c>
      <c r="C84" s="73">
        <v>2460327</v>
      </c>
      <c r="D84" s="74">
        <v>12896.99</v>
      </c>
      <c r="E84" s="64">
        <f t="shared" si="4"/>
        <v>10087.340700000001</v>
      </c>
      <c r="F84" s="65">
        <v>35189.78</v>
      </c>
      <c r="G84" s="89">
        <f t="shared" si="5"/>
        <v>58174.110699999997</v>
      </c>
      <c r="H84" s="95">
        <f t="shared" si="6"/>
        <v>3716.5060422960723</v>
      </c>
      <c r="I84" s="66">
        <f t="shared" si="7"/>
        <v>87.876300151057393</v>
      </c>
    </row>
    <row r="85" spans="1:9" ht="18.75" customHeight="1" x14ac:dyDescent="0.2">
      <c r="A85" s="60" t="s">
        <v>77</v>
      </c>
      <c r="B85" s="61">
        <v>2109</v>
      </c>
      <c r="C85" s="73">
        <v>5273794</v>
      </c>
      <c r="D85" s="77">
        <v>33434.82</v>
      </c>
      <c r="E85" s="64">
        <f t="shared" si="4"/>
        <v>21622.555400000001</v>
      </c>
      <c r="F85" s="66">
        <v>42415.3</v>
      </c>
      <c r="G85" s="89">
        <f t="shared" si="5"/>
        <v>97472.675400000007</v>
      </c>
      <c r="H85" s="95">
        <f t="shared" si="6"/>
        <v>2500.6135609293506</v>
      </c>
      <c r="I85" s="66">
        <f t="shared" si="7"/>
        <v>46.217484779516361</v>
      </c>
    </row>
    <row r="86" spans="1:9" s="16" customFormat="1" ht="18.75" customHeight="1" x14ac:dyDescent="0.2">
      <c r="A86" s="78"/>
      <c r="B86" s="79"/>
      <c r="C86" s="80"/>
      <c r="D86" s="92"/>
      <c r="E86" s="92"/>
      <c r="F86" s="93"/>
      <c r="G86" s="93"/>
      <c r="H86" s="96"/>
      <c r="I86" s="93"/>
    </row>
    <row r="87" spans="1:9" ht="18.75" customHeight="1" x14ac:dyDescent="0.2">
      <c r="A87" s="13" t="s">
        <v>137</v>
      </c>
      <c r="B87" s="82">
        <f>SUM(B2:B85)</f>
        <v>123880</v>
      </c>
      <c r="C87" s="82">
        <f>SUM(C2:C86)</f>
        <v>281020841</v>
      </c>
      <c r="D87" s="83">
        <f>SUM(D2:D85)</f>
        <v>1710354.9099999997</v>
      </c>
      <c r="E87" s="83">
        <f>SUM(E2:E84)</f>
        <v>1130562.8927000004</v>
      </c>
      <c r="F87" s="15">
        <f>SUM(F2:F85)</f>
        <v>2519241.4199999985</v>
      </c>
      <c r="G87" s="15">
        <f>SUM(G2:G84)</f>
        <v>5249062.5282999985</v>
      </c>
      <c r="H87" s="97">
        <f>C87/B87</f>
        <v>2268.4924200839523</v>
      </c>
      <c r="I87" s="15">
        <f>G87/B87</f>
        <v>42.372154732805932</v>
      </c>
    </row>
    <row r="91" spans="1:9" ht="18.75" customHeight="1" x14ac:dyDescent="0.2">
      <c r="A91" s="90" t="s">
        <v>138</v>
      </c>
    </row>
    <row r="92" spans="1:9" ht="18.75" customHeight="1" x14ac:dyDescent="0.2">
      <c r="A92" s="60" t="s">
        <v>139</v>
      </c>
      <c r="B92" s="61"/>
      <c r="C92" s="73">
        <v>1062011</v>
      </c>
      <c r="D92" s="74">
        <v>6602.92</v>
      </c>
      <c r="E92" s="64">
        <f>C92*20.5/5000</f>
        <v>4354.2451000000001</v>
      </c>
      <c r="F92" s="65">
        <v>21956.61</v>
      </c>
      <c r="G92" s="89">
        <f t="shared" ref="G92:G110" si="8">SUM(D92:F92)</f>
        <v>32913.775099999999</v>
      </c>
    </row>
    <row r="93" spans="1:9" ht="18.75" customHeight="1" x14ac:dyDescent="0.2">
      <c r="A93" s="60" t="s">
        <v>140</v>
      </c>
      <c r="B93" s="61"/>
      <c r="C93" s="73">
        <v>743714</v>
      </c>
      <c r="D93" s="74">
        <v>5152.5600000000004</v>
      </c>
      <c r="E93" s="64">
        <f t="shared" ref="E93:E105" si="9">C93*20.5/5000</f>
        <v>3049.2274000000002</v>
      </c>
      <c r="F93" s="65">
        <v>15118.6</v>
      </c>
      <c r="G93" s="89">
        <f t="shared" si="8"/>
        <v>23320.3874</v>
      </c>
    </row>
    <row r="94" spans="1:9" ht="18.75" customHeight="1" x14ac:dyDescent="0.2">
      <c r="A94" s="60" t="s">
        <v>141</v>
      </c>
      <c r="B94" s="61"/>
      <c r="C94" s="73">
        <v>221564</v>
      </c>
      <c r="D94" s="74">
        <v>1293.4100000000001</v>
      </c>
      <c r="E94" s="64">
        <f t="shared" si="9"/>
        <v>908.41240000000005</v>
      </c>
      <c r="F94" s="65">
        <v>3420.78</v>
      </c>
      <c r="G94" s="89">
        <f t="shared" si="8"/>
        <v>5622.6023999999998</v>
      </c>
    </row>
    <row r="95" spans="1:9" ht="18.75" customHeight="1" x14ac:dyDescent="0.2">
      <c r="A95" s="60" t="s">
        <v>142</v>
      </c>
      <c r="B95" s="61"/>
      <c r="C95" s="73">
        <v>1773533</v>
      </c>
      <c r="D95" s="74">
        <v>15948.28</v>
      </c>
      <c r="E95" s="64">
        <f t="shared" si="9"/>
        <v>7271.4853000000003</v>
      </c>
      <c r="F95" s="65">
        <v>26598.99</v>
      </c>
      <c r="G95" s="89">
        <f t="shared" si="8"/>
        <v>49818.755300000004</v>
      </c>
    </row>
    <row r="96" spans="1:9" ht="18.75" customHeight="1" x14ac:dyDescent="0.2">
      <c r="A96" s="60" t="s">
        <v>143</v>
      </c>
      <c r="B96" s="61"/>
      <c r="C96" s="75">
        <v>225099</v>
      </c>
      <c r="D96" s="74">
        <v>1314.96</v>
      </c>
      <c r="E96" s="64">
        <f t="shared" si="9"/>
        <v>922.90589999999997</v>
      </c>
      <c r="F96" s="65">
        <v>6054.61</v>
      </c>
      <c r="G96" s="89">
        <f t="shared" si="8"/>
        <v>8292.4758999999995</v>
      </c>
    </row>
    <row r="97" spans="1:7" ht="18.75" customHeight="1" x14ac:dyDescent="0.2">
      <c r="A97" s="60" t="s">
        <v>144</v>
      </c>
      <c r="B97" s="61"/>
      <c r="C97" s="73">
        <v>1902479</v>
      </c>
      <c r="D97" s="74">
        <v>1322.95</v>
      </c>
      <c r="E97" s="64">
        <f t="shared" si="9"/>
        <v>7800.1638999999996</v>
      </c>
      <c r="F97" s="65">
        <v>4330.79</v>
      </c>
      <c r="G97" s="89">
        <f t="shared" si="8"/>
        <v>13453.903900000001</v>
      </c>
    </row>
    <row r="98" spans="1:7" ht="18.75" customHeight="1" x14ac:dyDescent="0.2">
      <c r="A98" s="60" t="s">
        <v>145</v>
      </c>
      <c r="B98" s="61"/>
      <c r="C98" s="73">
        <v>625122</v>
      </c>
      <c r="D98" s="74">
        <v>5178.82</v>
      </c>
      <c r="E98" s="64">
        <f t="shared" si="9"/>
        <v>2563.0001999999999</v>
      </c>
      <c r="F98" s="65">
        <v>0</v>
      </c>
      <c r="G98" s="89">
        <f t="shared" si="8"/>
        <v>7741.8202000000001</v>
      </c>
    </row>
    <row r="99" spans="1:7" ht="18.75" customHeight="1" x14ac:dyDescent="0.2">
      <c r="A99" s="60" t="s">
        <v>146</v>
      </c>
      <c r="B99" s="61"/>
      <c r="C99" s="73">
        <v>584833</v>
      </c>
      <c r="D99" s="74">
        <v>3846.29</v>
      </c>
      <c r="E99" s="64">
        <f t="shared" si="9"/>
        <v>2397.8153000000002</v>
      </c>
      <c r="F99" s="65">
        <v>90969.04</v>
      </c>
      <c r="G99" s="89">
        <f t="shared" si="8"/>
        <v>97213.145299999989</v>
      </c>
    </row>
    <row r="100" spans="1:7" ht="18.75" customHeight="1" x14ac:dyDescent="0.2">
      <c r="A100" s="60" t="s">
        <v>147</v>
      </c>
      <c r="B100" s="61"/>
      <c r="C100" s="73">
        <v>90431</v>
      </c>
      <c r="D100" s="74">
        <v>69.650000000000006</v>
      </c>
      <c r="E100" s="64">
        <f t="shared" si="9"/>
        <v>370.76710000000003</v>
      </c>
      <c r="F100" s="65">
        <v>2443.17</v>
      </c>
      <c r="G100" s="89">
        <v>0</v>
      </c>
    </row>
    <row r="101" spans="1:7" ht="18.75" customHeight="1" x14ac:dyDescent="0.2">
      <c r="A101" s="60" t="s">
        <v>148</v>
      </c>
      <c r="B101" s="61"/>
      <c r="C101" s="75">
        <v>3106877</v>
      </c>
      <c r="D101" s="74">
        <v>20020.86</v>
      </c>
      <c r="E101" s="64">
        <f t="shared" si="9"/>
        <v>12738.1957</v>
      </c>
      <c r="F101" s="65">
        <v>30679.26</v>
      </c>
      <c r="G101" s="89">
        <f t="shared" si="8"/>
        <v>63438.315699999999</v>
      </c>
    </row>
    <row r="102" spans="1:7" ht="18.75" customHeight="1" x14ac:dyDescent="0.2">
      <c r="A102" s="60" t="s">
        <v>149</v>
      </c>
      <c r="B102" s="61"/>
      <c r="C102" s="73">
        <v>217022</v>
      </c>
      <c r="D102" s="74">
        <v>1714.66</v>
      </c>
      <c r="E102" s="64">
        <f t="shared" si="9"/>
        <v>889.79020000000003</v>
      </c>
      <c r="F102" s="65">
        <v>23202.5</v>
      </c>
      <c r="G102" s="89">
        <f t="shared" si="8"/>
        <v>25806.950199999999</v>
      </c>
    </row>
    <row r="103" spans="1:7" ht="18.75" customHeight="1" x14ac:dyDescent="0.2">
      <c r="A103" s="60" t="s">
        <v>94</v>
      </c>
      <c r="B103" s="61"/>
      <c r="C103" s="75">
        <v>2856156</v>
      </c>
      <c r="D103" s="74">
        <v>17214.863000000001</v>
      </c>
      <c r="E103" s="64">
        <f t="shared" si="9"/>
        <v>11710.239600000001</v>
      </c>
      <c r="F103" s="65">
        <v>0</v>
      </c>
      <c r="G103" s="89">
        <f t="shared" si="8"/>
        <v>28925.102600000002</v>
      </c>
    </row>
    <row r="104" spans="1:7" ht="18.75" customHeight="1" x14ac:dyDescent="0.2">
      <c r="A104" s="60" t="s">
        <v>150</v>
      </c>
      <c r="B104" s="61"/>
      <c r="C104" s="73">
        <v>292258</v>
      </c>
      <c r="D104" s="74">
        <v>1558.11</v>
      </c>
      <c r="E104" s="64">
        <f t="shared" si="9"/>
        <v>1198.2578000000001</v>
      </c>
      <c r="F104" s="65">
        <v>8440.6</v>
      </c>
      <c r="G104" s="89">
        <f t="shared" si="8"/>
        <v>11196.9678</v>
      </c>
    </row>
    <row r="105" spans="1:7" ht="18.75" customHeight="1" x14ac:dyDescent="0.2">
      <c r="A105" s="60" t="s">
        <v>70</v>
      </c>
      <c r="B105" s="61"/>
      <c r="C105" s="73">
        <v>248645</v>
      </c>
      <c r="D105" s="74">
        <v>1378.01</v>
      </c>
      <c r="E105" s="64">
        <f t="shared" si="9"/>
        <v>1019.4444999999999</v>
      </c>
      <c r="F105" s="65">
        <v>4379.5</v>
      </c>
      <c r="G105" s="89">
        <f t="shared" si="8"/>
        <v>6776.9544999999998</v>
      </c>
    </row>
    <row r="106" spans="1:7" ht="18.75" customHeight="1" x14ac:dyDescent="0.2">
      <c r="A106" s="60" t="s">
        <v>64</v>
      </c>
      <c r="B106" s="61"/>
      <c r="C106" s="75">
        <v>241955</v>
      </c>
      <c r="D106" s="74">
        <v>1236.3399999999999</v>
      </c>
      <c r="E106" s="64">
        <f>C106*20.5/5000</f>
        <v>992.01549999999997</v>
      </c>
      <c r="F106" s="65">
        <v>2291</v>
      </c>
      <c r="G106" s="89">
        <f t="shared" si="8"/>
        <v>4519.3554999999997</v>
      </c>
    </row>
    <row r="107" spans="1:7" ht="18.75" customHeight="1" x14ac:dyDescent="0.2">
      <c r="A107" s="60" t="s">
        <v>65</v>
      </c>
      <c r="B107" s="61"/>
      <c r="C107" s="73">
        <v>241036</v>
      </c>
      <c r="D107" s="74">
        <v>1981.32</v>
      </c>
      <c r="E107" s="64">
        <f>C107*20.5/5000</f>
        <v>988.24760000000003</v>
      </c>
      <c r="F107" s="65">
        <v>1814.7</v>
      </c>
      <c r="G107" s="89">
        <f t="shared" si="8"/>
        <v>4784.2676000000001</v>
      </c>
    </row>
    <row r="108" spans="1:7" ht="18.75" customHeight="1" x14ac:dyDescent="0.2">
      <c r="A108" s="60" t="s">
        <v>151</v>
      </c>
      <c r="B108" s="61"/>
      <c r="C108" s="75">
        <v>165887</v>
      </c>
      <c r="D108" s="74">
        <v>1420.18</v>
      </c>
      <c r="E108" s="64">
        <f>C108*20.5/5000</f>
        <v>680.13670000000002</v>
      </c>
      <c r="F108" s="65">
        <v>2942.82</v>
      </c>
      <c r="G108" s="89">
        <f t="shared" si="8"/>
        <v>5043.1367000000009</v>
      </c>
    </row>
    <row r="109" spans="1:7" ht="18.75" customHeight="1" x14ac:dyDescent="0.2">
      <c r="A109" s="60" t="s">
        <v>152</v>
      </c>
      <c r="B109" s="61"/>
      <c r="C109" s="73">
        <v>919459</v>
      </c>
      <c r="D109" s="74">
        <v>5102.55</v>
      </c>
      <c r="E109" s="64">
        <f>C109*20.5/5000</f>
        <v>3769.7819</v>
      </c>
      <c r="F109" s="65">
        <v>17416.52</v>
      </c>
      <c r="G109" s="89">
        <f t="shared" si="8"/>
        <v>26288.851900000001</v>
      </c>
    </row>
    <row r="110" spans="1:7" ht="18.75" customHeight="1" x14ac:dyDescent="0.2">
      <c r="A110" s="60" t="s">
        <v>153</v>
      </c>
      <c r="B110" s="61"/>
      <c r="C110" s="73">
        <v>67127</v>
      </c>
      <c r="D110" s="74">
        <v>376.99</v>
      </c>
      <c r="E110" s="64">
        <f>C110*20.5/5000</f>
        <v>275.22070000000002</v>
      </c>
      <c r="F110" s="65">
        <v>2790.92</v>
      </c>
      <c r="G110" s="89">
        <f t="shared" si="8"/>
        <v>3443.1307000000002</v>
      </c>
    </row>
    <row r="111" spans="1:7" ht="18.75" customHeight="1" x14ac:dyDescent="0.2">
      <c r="A111" s="78"/>
      <c r="B111" s="79"/>
      <c r="C111" s="80"/>
      <c r="D111" s="92"/>
      <c r="E111" s="92"/>
      <c r="F111" s="93"/>
      <c r="G111" s="89"/>
    </row>
    <row r="112" spans="1:7" ht="18.75" customHeight="1" x14ac:dyDescent="0.2">
      <c r="A112" s="13" t="s">
        <v>154</v>
      </c>
      <c r="B112" s="82"/>
      <c r="C112" s="82">
        <f>SUM(C91:C111)</f>
        <v>15585208</v>
      </c>
      <c r="D112" s="83">
        <f>SUM(D91:D110)</f>
        <v>92733.722999999998</v>
      </c>
      <c r="E112" s="83">
        <f>SUM(E91:E110)</f>
        <v>63899.352800000008</v>
      </c>
      <c r="F112" s="83">
        <f>SUM(F91:F110)</f>
        <v>264850.41000000003</v>
      </c>
      <c r="G112" s="83">
        <f>SUM(G91:G110)</f>
        <v>418599.8986999999</v>
      </c>
    </row>
    <row r="114" spans="1:8" s="90" customFormat="1" ht="18.75" customHeight="1" x14ac:dyDescent="0.2">
      <c r="A114" s="90" t="s">
        <v>155</v>
      </c>
      <c r="B114" s="100"/>
      <c r="C114" s="100">
        <f>SUM(C87+C112)</f>
        <v>296606049</v>
      </c>
      <c r="D114" s="101">
        <f>SUM(D87,D112)</f>
        <v>1803088.6329999997</v>
      </c>
      <c r="E114" s="101">
        <f>SUM(E87,E112)</f>
        <v>1194462.2455000004</v>
      </c>
      <c r="F114" s="101">
        <f>SUM(F87,F112)</f>
        <v>2784091.8299999987</v>
      </c>
      <c r="G114" s="101">
        <f>SUM(G87,G112)</f>
        <v>5667662.4269999983</v>
      </c>
      <c r="H114" s="102"/>
    </row>
    <row r="115" spans="1:8" ht="18.75" customHeight="1" x14ac:dyDescent="0.2">
      <c r="A115" s="99" t="s">
        <v>156</v>
      </c>
    </row>
  </sheetData>
  <phoneticPr fontId="10" type="noConversion"/>
  <pageMargins left="0.75" right="0.75" top="1" bottom="1" header="0.5" footer="0.5"/>
  <pageSetup scale="78" orientation="landscape" r:id="rId1"/>
  <headerFooter alignWithMargins="0"/>
  <rowBreaks count="1" manualBreakCount="1">
    <brk id="90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4"/>
  <sheetViews>
    <sheetView view="pageBreakPreview" zoomScaleNormal="100" workbookViewId="0"/>
  </sheetViews>
  <sheetFormatPr defaultColWidth="9.140625" defaultRowHeight="18.75" customHeight="1" x14ac:dyDescent="0.2"/>
  <cols>
    <col min="1" max="1" width="28" style="59" bestFit="1" customWidth="1"/>
    <col min="2" max="2" width="12.28515625" style="84" bestFit="1" customWidth="1"/>
    <col min="3" max="3" width="15.42578125" style="84" bestFit="1" customWidth="1"/>
    <col min="4" max="4" width="16.28515625" style="85" bestFit="1" customWidth="1"/>
    <col min="5" max="5" width="16.5703125" style="85" bestFit="1" customWidth="1"/>
    <col min="6" max="6" width="19.140625" style="86" bestFit="1" customWidth="1"/>
    <col min="7" max="7" width="19.42578125" style="90" bestFit="1" customWidth="1"/>
    <col min="8" max="8" width="15.140625" style="87" bestFit="1" customWidth="1"/>
    <col min="9" max="9" width="13.28515625" style="59" bestFit="1" customWidth="1"/>
    <col min="10" max="16384" width="9.140625" style="59"/>
  </cols>
  <sheetData>
    <row r="1" spans="1:9" ht="18.75" customHeight="1" x14ac:dyDescent="0.2">
      <c r="A1" s="50" t="s">
        <v>0</v>
      </c>
      <c r="B1" s="51" t="s">
        <v>66</v>
      </c>
      <c r="C1" s="52" t="s">
        <v>67</v>
      </c>
      <c r="D1" s="53" t="s">
        <v>68</v>
      </c>
      <c r="E1" s="54" t="s">
        <v>60</v>
      </c>
      <c r="F1" s="55" t="s">
        <v>69</v>
      </c>
      <c r="G1" s="88" t="s">
        <v>61</v>
      </c>
      <c r="H1" s="94" t="s">
        <v>62</v>
      </c>
      <c r="I1" s="98" t="s">
        <v>63</v>
      </c>
    </row>
    <row r="2" spans="1:9" ht="18.75" customHeight="1" x14ac:dyDescent="0.2">
      <c r="A2" s="60" t="s">
        <v>71</v>
      </c>
      <c r="B2" s="61">
        <v>257</v>
      </c>
      <c r="C2" s="62">
        <v>754232</v>
      </c>
      <c r="D2" s="63">
        <v>4851.57</v>
      </c>
      <c r="E2" s="64">
        <f>C2*26.04/5000</f>
        <v>3928.0402560000002</v>
      </c>
      <c r="F2" s="65">
        <v>9394.49</v>
      </c>
      <c r="G2" s="89">
        <f t="shared" ref="G2:G33" si="0">SUM(D2:F2)</f>
        <v>18174.100255999998</v>
      </c>
      <c r="H2" s="95">
        <f t="shared" ref="H2:H65" si="1">C2/B2</f>
        <v>2934.7548638132293</v>
      </c>
      <c r="I2" s="66">
        <f t="shared" ref="I2:I33" si="2">G2/B2</f>
        <v>70.716343408560306</v>
      </c>
    </row>
    <row r="3" spans="1:9" ht="18.75" customHeight="1" x14ac:dyDescent="0.2">
      <c r="A3" s="60" t="s">
        <v>123</v>
      </c>
      <c r="B3" s="61">
        <v>2953</v>
      </c>
      <c r="C3" s="62">
        <v>6344125</v>
      </c>
      <c r="D3" s="63">
        <v>30370.18</v>
      </c>
      <c r="E3" s="64">
        <f t="shared" ref="E3:E66" si="3">C3*26.04/5000</f>
        <v>33040.203000000001</v>
      </c>
      <c r="F3" s="65">
        <v>45914.39</v>
      </c>
      <c r="G3" s="89">
        <f t="shared" si="0"/>
        <v>109324.773</v>
      </c>
      <c r="H3" s="95">
        <f t="shared" si="1"/>
        <v>2148.3660684050119</v>
      </c>
      <c r="I3" s="66">
        <f t="shared" si="2"/>
        <v>37.021596004063667</v>
      </c>
    </row>
    <row r="4" spans="1:9" ht="18.75" customHeight="1" x14ac:dyDescent="0.2">
      <c r="A4" s="60" t="s">
        <v>113</v>
      </c>
      <c r="B4" s="61">
        <v>2069</v>
      </c>
      <c r="C4" s="62">
        <v>4663347</v>
      </c>
      <c r="D4" s="63">
        <v>29275.759999999998</v>
      </c>
      <c r="E4" s="64">
        <f t="shared" si="3"/>
        <v>24286.711176000001</v>
      </c>
      <c r="F4" s="65">
        <v>39337.339999999997</v>
      </c>
      <c r="G4" s="89">
        <f t="shared" si="0"/>
        <v>92899.811175999988</v>
      </c>
      <c r="H4" s="95">
        <f t="shared" si="1"/>
        <v>2253.9134847752539</v>
      </c>
      <c r="I4" s="66">
        <f t="shared" si="2"/>
        <v>44.900827054615753</v>
      </c>
    </row>
    <row r="5" spans="1:9" ht="18.75" customHeight="1" x14ac:dyDescent="0.2">
      <c r="A5" s="60" t="s">
        <v>2</v>
      </c>
      <c r="B5" s="61">
        <v>3196</v>
      </c>
      <c r="C5" s="62">
        <v>7125322</v>
      </c>
      <c r="D5" s="63">
        <v>32664.94</v>
      </c>
      <c r="E5" s="64">
        <f t="shared" si="3"/>
        <v>37108.676976000002</v>
      </c>
      <c r="F5" s="65">
        <v>77229.98</v>
      </c>
      <c r="G5" s="89">
        <f t="shared" si="0"/>
        <v>147003.596976</v>
      </c>
      <c r="H5" s="95">
        <f t="shared" si="1"/>
        <v>2229.4499374217771</v>
      </c>
      <c r="I5" s="66">
        <f t="shared" si="2"/>
        <v>45.996119204005005</v>
      </c>
    </row>
    <row r="6" spans="1:9" ht="18.75" customHeight="1" x14ac:dyDescent="0.2">
      <c r="A6" s="60" t="s">
        <v>72</v>
      </c>
      <c r="B6" s="61">
        <v>1854</v>
      </c>
      <c r="C6" s="62">
        <v>4913098</v>
      </c>
      <c r="D6" s="63">
        <v>29143.040000000001</v>
      </c>
      <c r="E6" s="64">
        <f t="shared" si="3"/>
        <v>25587.414384</v>
      </c>
      <c r="F6" s="65">
        <v>39100</v>
      </c>
      <c r="G6" s="89">
        <f t="shared" si="0"/>
        <v>93830.454383999997</v>
      </c>
      <c r="H6" s="95">
        <f t="shared" si="1"/>
        <v>2649.9989212513483</v>
      </c>
      <c r="I6" s="66">
        <f t="shared" si="2"/>
        <v>50.609738071197413</v>
      </c>
    </row>
    <row r="7" spans="1:9" ht="18.75" customHeight="1" x14ac:dyDescent="0.2">
      <c r="A7" s="60" t="s">
        <v>124</v>
      </c>
      <c r="B7" s="61">
        <v>146</v>
      </c>
      <c r="C7" s="62">
        <v>203098</v>
      </c>
      <c r="D7" s="63">
        <v>1132.3800000000001</v>
      </c>
      <c r="E7" s="64">
        <f t="shared" si="3"/>
        <v>1057.7343840000001</v>
      </c>
      <c r="F7" s="65">
        <v>3891.76</v>
      </c>
      <c r="G7" s="89">
        <f t="shared" si="0"/>
        <v>6081.8743840000006</v>
      </c>
      <c r="H7" s="95">
        <f t="shared" si="1"/>
        <v>1391.0821917808219</v>
      </c>
      <c r="I7" s="66">
        <f t="shared" si="2"/>
        <v>41.656673863013701</v>
      </c>
    </row>
    <row r="8" spans="1:9" ht="18.75" customHeight="1" x14ac:dyDescent="0.2">
      <c r="A8" s="60" t="s">
        <v>135</v>
      </c>
      <c r="B8" s="61">
        <v>223</v>
      </c>
      <c r="C8" s="62">
        <v>625596</v>
      </c>
      <c r="D8" s="63">
        <v>4064.45</v>
      </c>
      <c r="E8" s="64">
        <f t="shared" si="3"/>
        <v>3258.1039679999999</v>
      </c>
      <c r="F8" s="65">
        <v>5330.8</v>
      </c>
      <c r="G8" s="89">
        <f t="shared" si="0"/>
        <v>12653.353967999999</v>
      </c>
      <c r="H8" s="95">
        <f t="shared" si="1"/>
        <v>2805.3632286995517</v>
      </c>
      <c r="I8" s="66">
        <f t="shared" si="2"/>
        <v>56.741497614349775</v>
      </c>
    </row>
    <row r="9" spans="1:9" ht="18.75" customHeight="1" x14ac:dyDescent="0.2">
      <c r="A9" s="60" t="s">
        <v>4</v>
      </c>
      <c r="B9" s="61">
        <v>1744</v>
      </c>
      <c r="C9" s="62">
        <v>3912296</v>
      </c>
      <c r="D9" s="63">
        <v>20505.919999999998</v>
      </c>
      <c r="E9" s="64">
        <f t="shared" si="3"/>
        <v>20375.237568</v>
      </c>
      <c r="F9" s="65">
        <v>38426.26</v>
      </c>
      <c r="G9" s="89">
        <f t="shared" si="0"/>
        <v>79307.417568000004</v>
      </c>
      <c r="H9" s="95">
        <f t="shared" si="1"/>
        <v>2243.288990825688</v>
      </c>
      <c r="I9" s="66">
        <f t="shared" si="2"/>
        <v>45.474436678899082</v>
      </c>
    </row>
    <row r="10" spans="1:9" ht="18.75" customHeight="1" x14ac:dyDescent="0.2">
      <c r="A10" s="60" t="s">
        <v>115</v>
      </c>
      <c r="B10" s="61">
        <v>421</v>
      </c>
      <c r="C10" s="62">
        <v>1277277</v>
      </c>
      <c r="D10" s="63">
        <v>7367.24</v>
      </c>
      <c r="E10" s="64">
        <f t="shared" si="3"/>
        <v>6652.0586159999993</v>
      </c>
      <c r="F10" s="65">
        <v>12771.86</v>
      </c>
      <c r="G10" s="89">
        <f t="shared" si="0"/>
        <v>26791.158616000001</v>
      </c>
      <c r="H10" s="95">
        <f t="shared" si="1"/>
        <v>3033.912114014252</v>
      </c>
      <c r="I10" s="66">
        <f t="shared" si="2"/>
        <v>63.636956332541573</v>
      </c>
    </row>
    <row r="11" spans="1:9" ht="18.75" customHeight="1" x14ac:dyDescent="0.2">
      <c r="A11" s="60" t="s">
        <v>5</v>
      </c>
      <c r="B11" s="61">
        <v>2753</v>
      </c>
      <c r="C11" s="62">
        <v>7581920</v>
      </c>
      <c r="D11" s="63">
        <v>40413.019999999997</v>
      </c>
      <c r="E11" s="64">
        <f t="shared" si="3"/>
        <v>39486.639359999994</v>
      </c>
      <c r="F11" s="65">
        <v>47108.73</v>
      </c>
      <c r="G11" s="89">
        <f t="shared" si="0"/>
        <v>127008.38936</v>
      </c>
      <c r="H11" s="95">
        <f t="shared" si="1"/>
        <v>2754.05739193607</v>
      </c>
      <c r="I11" s="66">
        <f t="shared" si="2"/>
        <v>46.134540268797679</v>
      </c>
    </row>
    <row r="12" spans="1:9" ht="18.75" customHeight="1" x14ac:dyDescent="0.2">
      <c r="A12" s="60" t="s">
        <v>6</v>
      </c>
      <c r="B12" s="61">
        <v>205</v>
      </c>
      <c r="C12" s="62">
        <v>567043</v>
      </c>
      <c r="D12" s="63">
        <v>3270.25</v>
      </c>
      <c r="E12" s="64">
        <f t="shared" si="3"/>
        <v>2953.1599439999995</v>
      </c>
      <c r="F12" s="65">
        <v>0</v>
      </c>
      <c r="G12" s="89">
        <f t="shared" si="0"/>
        <v>6223.4099439999991</v>
      </c>
      <c r="H12" s="95">
        <f t="shared" si="1"/>
        <v>2766.0634146341463</v>
      </c>
      <c r="I12" s="66">
        <f t="shared" si="2"/>
        <v>30.358097287804874</v>
      </c>
    </row>
    <row r="13" spans="1:9" ht="18.75" customHeight="1" x14ac:dyDescent="0.2">
      <c r="A13" s="60" t="s">
        <v>177</v>
      </c>
      <c r="B13" s="61">
        <v>85</v>
      </c>
      <c r="C13" s="62">
        <v>181713</v>
      </c>
      <c r="D13" s="63">
        <v>890.4</v>
      </c>
      <c r="E13" s="64">
        <f t="shared" si="3"/>
        <v>946.3613039999999</v>
      </c>
      <c r="F13" s="65">
        <v>2740.01</v>
      </c>
      <c r="G13" s="89">
        <f t="shared" si="0"/>
        <v>4576.7713039999999</v>
      </c>
      <c r="H13" s="95">
        <f t="shared" si="1"/>
        <v>2137.8000000000002</v>
      </c>
      <c r="I13" s="66">
        <f t="shared" si="2"/>
        <v>53.844368282352939</v>
      </c>
    </row>
    <row r="14" spans="1:9" ht="18.75" customHeight="1" x14ac:dyDescent="0.2">
      <c r="A14" s="60" t="s">
        <v>8</v>
      </c>
      <c r="B14" s="61">
        <v>857</v>
      </c>
      <c r="C14" s="62">
        <v>2248685</v>
      </c>
      <c r="D14" s="63">
        <v>16485.48</v>
      </c>
      <c r="E14" s="64">
        <f t="shared" si="3"/>
        <v>11711.15148</v>
      </c>
      <c r="F14" s="65">
        <v>23996.18</v>
      </c>
      <c r="G14" s="89">
        <f t="shared" si="0"/>
        <v>52192.811480000004</v>
      </c>
      <c r="H14" s="95">
        <f t="shared" si="1"/>
        <v>2623.9031505250873</v>
      </c>
      <c r="I14" s="66">
        <f t="shared" si="2"/>
        <v>60.901763687281218</v>
      </c>
    </row>
    <row r="15" spans="1:9" ht="18.75" customHeight="1" x14ac:dyDescent="0.2">
      <c r="A15" s="60" t="s">
        <v>9</v>
      </c>
      <c r="B15" s="61">
        <v>1109</v>
      </c>
      <c r="C15" s="62">
        <v>2647783</v>
      </c>
      <c r="D15" s="63">
        <v>16919.22</v>
      </c>
      <c r="E15" s="64">
        <f t="shared" si="3"/>
        <v>13789.653863999998</v>
      </c>
      <c r="F15" s="65">
        <v>40055.230000000003</v>
      </c>
      <c r="G15" s="89">
        <f t="shared" si="0"/>
        <v>70764.103864000004</v>
      </c>
      <c r="H15" s="95">
        <f t="shared" si="1"/>
        <v>2387.5410279531111</v>
      </c>
      <c r="I15" s="66">
        <f t="shared" si="2"/>
        <v>63.80893044544635</v>
      </c>
    </row>
    <row r="16" spans="1:9" ht="18.75" customHeight="1" x14ac:dyDescent="0.2">
      <c r="A16" s="60" t="s">
        <v>10</v>
      </c>
      <c r="B16" s="61">
        <v>219</v>
      </c>
      <c r="C16" s="62">
        <v>672872</v>
      </c>
      <c r="D16" s="63">
        <v>4076.12</v>
      </c>
      <c r="E16" s="64">
        <f t="shared" si="3"/>
        <v>3504.317376</v>
      </c>
      <c r="F16" s="65">
        <v>7584.09</v>
      </c>
      <c r="G16" s="89">
        <f t="shared" si="0"/>
        <v>15164.527376</v>
      </c>
      <c r="H16" s="95">
        <f t="shared" si="1"/>
        <v>3072.4748858447488</v>
      </c>
      <c r="I16" s="66">
        <f t="shared" si="2"/>
        <v>69.244417242009135</v>
      </c>
    </row>
    <row r="17" spans="1:9" ht="18.75" customHeight="1" x14ac:dyDescent="0.2">
      <c r="A17" s="60" t="s">
        <v>12</v>
      </c>
      <c r="B17" s="61">
        <v>2290</v>
      </c>
      <c r="C17" s="62">
        <v>5907393</v>
      </c>
      <c r="D17" s="63">
        <v>30840.98</v>
      </c>
      <c r="E17" s="64">
        <f t="shared" si="3"/>
        <v>30765.702743999998</v>
      </c>
      <c r="F17" s="65">
        <v>35585.360000000001</v>
      </c>
      <c r="G17" s="89">
        <f t="shared" si="0"/>
        <v>97192.042744000006</v>
      </c>
      <c r="H17" s="95">
        <f t="shared" si="1"/>
        <v>2579.6475982532752</v>
      </c>
      <c r="I17" s="66">
        <f t="shared" si="2"/>
        <v>42.441940062882097</v>
      </c>
    </row>
    <row r="18" spans="1:9" ht="18.75" customHeight="1" x14ac:dyDescent="0.2">
      <c r="A18" s="60" t="s">
        <v>125</v>
      </c>
      <c r="B18" s="61">
        <v>306</v>
      </c>
      <c r="C18" s="62">
        <v>818301</v>
      </c>
      <c r="D18" s="63">
        <v>4009.68</v>
      </c>
      <c r="E18" s="64">
        <f t="shared" si="3"/>
        <v>4261.7116079999996</v>
      </c>
      <c r="F18" s="65">
        <v>14215.87</v>
      </c>
      <c r="G18" s="89">
        <f t="shared" si="0"/>
        <v>22487.261608000001</v>
      </c>
      <c r="H18" s="95">
        <f t="shared" si="1"/>
        <v>2674.1862745098038</v>
      </c>
      <c r="I18" s="66">
        <f t="shared" si="2"/>
        <v>73.487783032679744</v>
      </c>
    </row>
    <row r="19" spans="1:9" ht="18.75" customHeight="1" x14ac:dyDescent="0.2">
      <c r="A19" s="60" t="s">
        <v>13</v>
      </c>
      <c r="B19" s="61">
        <v>2089</v>
      </c>
      <c r="C19" s="62">
        <v>5034437</v>
      </c>
      <c r="D19" s="63">
        <v>29649.69</v>
      </c>
      <c r="E19" s="64">
        <f t="shared" si="3"/>
        <v>26219.347895999999</v>
      </c>
      <c r="F19" s="65">
        <v>49469.91</v>
      </c>
      <c r="G19" s="89">
        <f t="shared" si="0"/>
        <v>105338.947896</v>
      </c>
      <c r="H19" s="95">
        <f t="shared" si="1"/>
        <v>2409.9746290090952</v>
      </c>
      <c r="I19" s="66">
        <f t="shared" si="2"/>
        <v>50.425537528003829</v>
      </c>
    </row>
    <row r="20" spans="1:9" ht="18.75" customHeight="1" x14ac:dyDescent="0.2">
      <c r="A20" s="60" t="s">
        <v>15</v>
      </c>
      <c r="B20" s="61">
        <v>189</v>
      </c>
      <c r="C20" s="62">
        <v>610020</v>
      </c>
      <c r="D20" s="63">
        <v>3920.43</v>
      </c>
      <c r="E20" s="64">
        <f t="shared" si="3"/>
        <v>3176.98416</v>
      </c>
      <c r="F20" s="65">
        <v>6179.94</v>
      </c>
      <c r="G20" s="89">
        <f t="shared" si="0"/>
        <v>13277.354159999999</v>
      </c>
      <c r="H20" s="95">
        <f t="shared" si="1"/>
        <v>3227.6190476190477</v>
      </c>
      <c r="I20" s="66">
        <f t="shared" si="2"/>
        <v>70.250551111111108</v>
      </c>
    </row>
    <row r="21" spans="1:9" ht="18.75" customHeight="1" x14ac:dyDescent="0.2">
      <c r="A21" s="60" t="s">
        <v>16</v>
      </c>
      <c r="B21" s="61">
        <v>983</v>
      </c>
      <c r="C21" s="62">
        <v>2360317</v>
      </c>
      <c r="D21" s="63">
        <v>12970.21</v>
      </c>
      <c r="E21" s="64">
        <f t="shared" si="3"/>
        <v>12292.530935999999</v>
      </c>
      <c r="F21" s="65">
        <v>25457.71</v>
      </c>
      <c r="G21" s="89">
        <f t="shared" si="0"/>
        <v>50720.450935999994</v>
      </c>
      <c r="H21" s="95">
        <f t="shared" si="1"/>
        <v>2401.1363173957275</v>
      </c>
      <c r="I21" s="66">
        <f t="shared" si="2"/>
        <v>51.597610311291959</v>
      </c>
    </row>
    <row r="22" spans="1:9" ht="18.75" customHeight="1" x14ac:dyDescent="0.2">
      <c r="A22" s="60" t="s">
        <v>73</v>
      </c>
      <c r="B22" s="61">
        <v>956</v>
      </c>
      <c r="C22" s="62">
        <v>2082672</v>
      </c>
      <c r="D22" s="63">
        <v>11117.69</v>
      </c>
      <c r="E22" s="64">
        <f t="shared" si="3"/>
        <v>10846.555775999999</v>
      </c>
      <c r="F22" s="65">
        <v>11912.38</v>
      </c>
      <c r="G22" s="89">
        <f t="shared" si="0"/>
        <v>33876.625776000001</v>
      </c>
      <c r="H22" s="95">
        <f t="shared" si="1"/>
        <v>2178.5271966527198</v>
      </c>
      <c r="I22" s="66">
        <f t="shared" si="2"/>
        <v>35.435801020920501</v>
      </c>
    </row>
    <row r="23" spans="1:9" ht="18.75" customHeight="1" x14ac:dyDescent="0.2">
      <c r="A23" s="60" t="s">
        <v>17</v>
      </c>
      <c r="B23" s="61">
        <v>444</v>
      </c>
      <c r="C23" s="62">
        <v>1025735</v>
      </c>
      <c r="D23" s="63">
        <v>9354.7000000000007</v>
      </c>
      <c r="E23" s="64">
        <f t="shared" si="3"/>
        <v>5342.0278799999996</v>
      </c>
      <c r="F23" s="65">
        <v>6978.68</v>
      </c>
      <c r="G23" s="89">
        <f t="shared" si="0"/>
        <v>21675.407879999999</v>
      </c>
      <c r="H23" s="95">
        <f t="shared" si="1"/>
        <v>2310.213963963964</v>
      </c>
      <c r="I23" s="66">
        <f t="shared" si="2"/>
        <v>48.818486216216215</v>
      </c>
    </row>
    <row r="24" spans="1:9" ht="18.75" customHeight="1" x14ac:dyDescent="0.2">
      <c r="A24" s="60" t="s">
        <v>18</v>
      </c>
      <c r="B24" s="61">
        <v>1635</v>
      </c>
      <c r="C24" s="62">
        <v>1727091</v>
      </c>
      <c r="D24" s="63">
        <v>13782.66</v>
      </c>
      <c r="E24" s="64">
        <f t="shared" si="3"/>
        <v>8994.6899279999998</v>
      </c>
      <c r="F24" s="65">
        <v>29294.39</v>
      </c>
      <c r="G24" s="89">
        <f t="shared" si="0"/>
        <v>52071.739927999995</v>
      </c>
      <c r="H24" s="95">
        <f t="shared" si="1"/>
        <v>1056.3247706422019</v>
      </c>
      <c r="I24" s="66">
        <f t="shared" si="2"/>
        <v>31.848158977370026</v>
      </c>
    </row>
    <row r="25" spans="1:9" ht="18.75" customHeight="1" x14ac:dyDescent="0.2">
      <c r="A25" s="60" t="s">
        <v>19</v>
      </c>
      <c r="B25" s="61">
        <v>1587</v>
      </c>
      <c r="C25" s="62">
        <v>3115425</v>
      </c>
      <c r="D25" s="63">
        <v>15266.68</v>
      </c>
      <c r="E25" s="64">
        <f t="shared" si="3"/>
        <v>16225.133400000001</v>
      </c>
      <c r="F25" s="65">
        <v>24585.5</v>
      </c>
      <c r="G25" s="89">
        <f t="shared" si="0"/>
        <v>56077.313399999999</v>
      </c>
      <c r="H25" s="95">
        <f t="shared" si="1"/>
        <v>1963.0907372400757</v>
      </c>
      <c r="I25" s="66">
        <f t="shared" si="2"/>
        <v>35.335421172022684</v>
      </c>
    </row>
    <row r="26" spans="1:9" ht="18.75" customHeight="1" x14ac:dyDescent="0.2">
      <c r="A26" s="60" t="s">
        <v>20</v>
      </c>
      <c r="B26" s="61">
        <v>233</v>
      </c>
      <c r="C26" s="62">
        <v>825512</v>
      </c>
      <c r="D26" s="63">
        <v>5077.1400000000003</v>
      </c>
      <c r="E26" s="64">
        <f t="shared" si="3"/>
        <v>4299.2664960000002</v>
      </c>
      <c r="F26" s="65">
        <v>14045.25</v>
      </c>
      <c r="G26" s="89">
        <f t="shared" si="0"/>
        <v>23421.656496</v>
      </c>
      <c r="H26" s="95">
        <f t="shared" si="1"/>
        <v>3542.9699570815451</v>
      </c>
      <c r="I26" s="66">
        <f t="shared" si="2"/>
        <v>100.52213088412017</v>
      </c>
    </row>
    <row r="27" spans="1:9" ht="18.75" customHeight="1" x14ac:dyDescent="0.2">
      <c r="A27" s="60" t="s">
        <v>107</v>
      </c>
      <c r="B27" s="73">
        <v>699</v>
      </c>
      <c r="C27" s="62">
        <v>1652835</v>
      </c>
      <c r="D27" s="63">
        <v>10954.5</v>
      </c>
      <c r="E27" s="64">
        <f t="shared" si="3"/>
        <v>8607.9646799999991</v>
      </c>
      <c r="F27" s="65">
        <v>21971.21</v>
      </c>
      <c r="G27" s="89">
        <f t="shared" si="0"/>
        <v>41533.674679999996</v>
      </c>
      <c r="H27" s="95">
        <f t="shared" si="1"/>
        <v>2364.5708154506437</v>
      </c>
      <c r="I27" s="66">
        <f t="shared" si="2"/>
        <v>59.418704835479254</v>
      </c>
    </row>
    <row r="28" spans="1:9" ht="18.75" customHeight="1" x14ac:dyDescent="0.2">
      <c r="A28" s="60" t="s">
        <v>21</v>
      </c>
      <c r="B28" s="61">
        <v>1948</v>
      </c>
      <c r="C28" s="62">
        <v>3946124</v>
      </c>
      <c r="D28" s="63">
        <v>25401.7</v>
      </c>
      <c r="E28" s="64">
        <f t="shared" si="3"/>
        <v>20551.413791999999</v>
      </c>
      <c r="F28" s="65">
        <v>39666.5</v>
      </c>
      <c r="G28" s="89">
        <f t="shared" si="0"/>
        <v>85619.613792000004</v>
      </c>
      <c r="H28" s="95">
        <f t="shared" si="1"/>
        <v>2025.7310061601643</v>
      </c>
      <c r="I28" s="66">
        <f t="shared" si="2"/>
        <v>43.952573815195073</v>
      </c>
    </row>
    <row r="29" spans="1:9" ht="18.75" customHeight="1" x14ac:dyDescent="0.2">
      <c r="A29" s="60" t="s">
        <v>136</v>
      </c>
      <c r="B29" s="61">
        <v>2681</v>
      </c>
      <c r="C29" s="62">
        <v>5787845</v>
      </c>
      <c r="D29" s="63">
        <v>32245.21</v>
      </c>
      <c r="E29" s="64">
        <f t="shared" si="3"/>
        <v>30143.096759999997</v>
      </c>
      <c r="F29" s="65">
        <v>39666.5</v>
      </c>
      <c r="G29" s="89">
        <f t="shared" si="0"/>
        <v>102054.80675999999</v>
      </c>
      <c r="H29" s="95">
        <f t="shared" si="1"/>
        <v>2158.8381201044385</v>
      </c>
      <c r="I29" s="66">
        <f t="shared" si="2"/>
        <v>38.065948064155165</v>
      </c>
    </row>
    <row r="30" spans="1:9" ht="18.75" customHeight="1" x14ac:dyDescent="0.2">
      <c r="A30" s="60" t="s">
        <v>22</v>
      </c>
      <c r="B30" s="61">
        <v>1034</v>
      </c>
      <c r="C30" s="62">
        <v>2512982</v>
      </c>
      <c r="D30" s="63">
        <v>16980.849999999999</v>
      </c>
      <c r="E30" s="64">
        <f t="shared" si="3"/>
        <v>13087.610256</v>
      </c>
      <c r="F30" s="65">
        <v>22809.06</v>
      </c>
      <c r="G30" s="89">
        <f t="shared" si="0"/>
        <v>52877.520256000003</v>
      </c>
      <c r="H30" s="95">
        <f t="shared" si="1"/>
        <v>2430.3500967117989</v>
      </c>
      <c r="I30" s="66">
        <f t="shared" si="2"/>
        <v>51.138801021276599</v>
      </c>
    </row>
    <row r="31" spans="1:9" ht="18.75" customHeight="1" x14ac:dyDescent="0.2">
      <c r="A31" s="60" t="s">
        <v>104</v>
      </c>
      <c r="B31" s="61">
        <v>814</v>
      </c>
      <c r="C31" s="62">
        <v>1780467</v>
      </c>
      <c r="D31" s="63">
        <v>11464.49</v>
      </c>
      <c r="E31" s="64">
        <f t="shared" si="3"/>
        <v>9272.6721359999992</v>
      </c>
      <c r="F31" s="65">
        <v>18384.759999999998</v>
      </c>
      <c r="G31" s="89">
        <f t="shared" si="0"/>
        <v>39121.922135999994</v>
      </c>
      <c r="H31" s="95">
        <f t="shared" si="1"/>
        <v>2187.3058968058967</v>
      </c>
      <c r="I31" s="66">
        <f t="shared" si="2"/>
        <v>48.061329405405395</v>
      </c>
    </row>
    <row r="32" spans="1:9" ht="18.75" customHeight="1" x14ac:dyDescent="0.2">
      <c r="A32" s="60" t="s">
        <v>108</v>
      </c>
      <c r="B32" s="61">
        <v>2065</v>
      </c>
      <c r="C32" s="62">
        <v>4622156</v>
      </c>
      <c r="D32" s="63">
        <v>28998.83</v>
      </c>
      <c r="E32" s="64">
        <f t="shared" si="3"/>
        <v>24072.188447999997</v>
      </c>
      <c r="F32" s="65">
        <v>51643.6</v>
      </c>
      <c r="G32" s="89">
        <f t="shared" si="0"/>
        <v>104714.61844799999</v>
      </c>
      <c r="H32" s="95">
        <f t="shared" si="1"/>
        <v>2238.3322033898303</v>
      </c>
      <c r="I32" s="66">
        <f t="shared" si="2"/>
        <v>50.709258328329298</v>
      </c>
    </row>
    <row r="33" spans="1:9" ht="18.75" customHeight="1" x14ac:dyDescent="0.2">
      <c r="A33" s="60" t="s">
        <v>27</v>
      </c>
      <c r="B33" s="61">
        <v>2218</v>
      </c>
      <c r="C33" s="62">
        <v>5245339</v>
      </c>
      <c r="D33" s="63">
        <v>38292.300000000003</v>
      </c>
      <c r="E33" s="64">
        <f t="shared" si="3"/>
        <v>27317.725512000001</v>
      </c>
      <c r="F33" s="65">
        <v>57176.9</v>
      </c>
      <c r="G33" s="89">
        <f t="shared" si="0"/>
        <v>122786.92551200002</v>
      </c>
      <c r="H33" s="95">
        <f t="shared" si="1"/>
        <v>2364.8958521190261</v>
      </c>
      <c r="I33" s="66">
        <f t="shared" si="2"/>
        <v>55.359299148782696</v>
      </c>
    </row>
    <row r="34" spans="1:9" ht="18.75" customHeight="1" x14ac:dyDescent="0.2">
      <c r="A34" s="60" t="s">
        <v>28</v>
      </c>
      <c r="B34" s="61">
        <v>1526</v>
      </c>
      <c r="C34" s="62">
        <v>3422295</v>
      </c>
      <c r="D34" s="63">
        <v>20098.97</v>
      </c>
      <c r="E34" s="64">
        <f t="shared" si="3"/>
        <v>17823.31236</v>
      </c>
      <c r="F34" s="65">
        <v>41196.629999999997</v>
      </c>
      <c r="G34" s="89">
        <f t="shared" ref="G34:G65" si="4">SUM(D34:F34)</f>
        <v>79118.912359999988</v>
      </c>
      <c r="H34" s="95">
        <f t="shared" si="1"/>
        <v>2242.6572739187418</v>
      </c>
      <c r="I34" s="66">
        <f t="shared" ref="I34:I65" si="5">G34/B34</f>
        <v>51.847255806028826</v>
      </c>
    </row>
    <row r="35" spans="1:9" ht="18.75" customHeight="1" x14ac:dyDescent="0.2">
      <c r="A35" s="60" t="s">
        <v>29</v>
      </c>
      <c r="B35" s="61">
        <v>986</v>
      </c>
      <c r="C35" s="62">
        <v>2336308</v>
      </c>
      <c r="D35" s="63">
        <v>13529.12</v>
      </c>
      <c r="E35" s="64">
        <f t="shared" si="3"/>
        <v>12167.492064</v>
      </c>
      <c r="F35" s="65">
        <v>33815.449999999997</v>
      </c>
      <c r="G35" s="89">
        <f t="shared" si="4"/>
        <v>59512.062063999998</v>
      </c>
      <c r="H35" s="95">
        <f t="shared" si="1"/>
        <v>2369.4807302231238</v>
      </c>
      <c r="I35" s="66">
        <f t="shared" si="5"/>
        <v>60.3570609168357</v>
      </c>
    </row>
    <row r="36" spans="1:9" ht="18.75" customHeight="1" x14ac:dyDescent="0.2">
      <c r="A36" s="60" t="s">
        <v>31</v>
      </c>
      <c r="B36" s="61">
        <v>841</v>
      </c>
      <c r="C36" s="62">
        <v>1937377</v>
      </c>
      <c r="D36" s="63">
        <v>10621.7</v>
      </c>
      <c r="E36" s="64">
        <f t="shared" si="3"/>
        <v>10089.859415999999</v>
      </c>
      <c r="F36" s="65">
        <v>17765.53</v>
      </c>
      <c r="G36" s="89">
        <f t="shared" si="4"/>
        <v>38477.089416000003</v>
      </c>
      <c r="H36" s="95">
        <f t="shared" si="1"/>
        <v>2303.6587395957195</v>
      </c>
      <c r="I36" s="66">
        <f t="shared" si="5"/>
        <v>45.751592646848991</v>
      </c>
    </row>
    <row r="37" spans="1:9" ht="18.75" customHeight="1" x14ac:dyDescent="0.2">
      <c r="A37" s="60" t="s">
        <v>100</v>
      </c>
      <c r="B37" s="61">
        <v>3731</v>
      </c>
      <c r="C37" s="62">
        <v>9126235</v>
      </c>
      <c r="D37" s="63">
        <v>51493.21</v>
      </c>
      <c r="E37" s="64">
        <f t="shared" si="3"/>
        <v>47529.431880000004</v>
      </c>
      <c r="F37" s="65">
        <v>90937.08</v>
      </c>
      <c r="G37" s="89">
        <f t="shared" si="4"/>
        <v>189959.72188000003</v>
      </c>
      <c r="H37" s="95">
        <f t="shared" si="1"/>
        <v>2446.0560171535781</v>
      </c>
      <c r="I37" s="66">
        <f t="shared" si="5"/>
        <v>50.91388954167784</v>
      </c>
    </row>
    <row r="38" spans="1:9" ht="18.75" customHeight="1" x14ac:dyDescent="0.2">
      <c r="A38" s="60" t="s">
        <v>33</v>
      </c>
      <c r="B38" s="61">
        <v>1038</v>
      </c>
      <c r="C38" s="62">
        <v>1978844</v>
      </c>
      <c r="D38" s="63">
        <v>14092.51</v>
      </c>
      <c r="E38" s="64">
        <f t="shared" si="3"/>
        <v>10305.819551999999</v>
      </c>
      <c r="F38" s="65">
        <v>18169.61</v>
      </c>
      <c r="G38" s="89">
        <f t="shared" si="4"/>
        <v>42567.939551999996</v>
      </c>
      <c r="H38" s="95">
        <f t="shared" si="1"/>
        <v>1906.4007707129094</v>
      </c>
      <c r="I38" s="66">
        <f t="shared" si="5"/>
        <v>41.009575676300571</v>
      </c>
    </row>
    <row r="39" spans="1:9" ht="18.75" customHeight="1" x14ac:dyDescent="0.2">
      <c r="A39" s="60" t="s">
        <v>34</v>
      </c>
      <c r="B39" s="61">
        <v>4191</v>
      </c>
      <c r="C39" s="62">
        <v>9197961</v>
      </c>
      <c r="D39" s="63">
        <v>55796.9</v>
      </c>
      <c r="E39" s="64">
        <f t="shared" si="3"/>
        <v>47902.980887999998</v>
      </c>
      <c r="F39" s="65">
        <v>76325.77</v>
      </c>
      <c r="G39" s="89">
        <f t="shared" si="4"/>
        <v>180025.650888</v>
      </c>
      <c r="H39" s="95">
        <f t="shared" si="1"/>
        <v>2194.6936292054402</v>
      </c>
      <c r="I39" s="66">
        <f t="shared" si="5"/>
        <v>42.95529727702219</v>
      </c>
    </row>
    <row r="40" spans="1:9" ht="18.75" customHeight="1" x14ac:dyDescent="0.2">
      <c r="A40" s="60" t="s">
        <v>105</v>
      </c>
      <c r="B40" s="61">
        <v>3305</v>
      </c>
      <c r="C40" s="62">
        <v>7217348</v>
      </c>
      <c r="D40" s="63">
        <v>43976.76</v>
      </c>
      <c r="E40" s="64">
        <f t="shared" si="3"/>
        <v>37587.948383999996</v>
      </c>
      <c r="F40" s="65">
        <v>63274.82</v>
      </c>
      <c r="G40" s="89">
        <f t="shared" si="4"/>
        <v>144839.528384</v>
      </c>
      <c r="H40" s="95">
        <f t="shared" si="1"/>
        <v>2183.7664145234494</v>
      </c>
      <c r="I40" s="66">
        <f t="shared" si="5"/>
        <v>43.824365622995465</v>
      </c>
    </row>
    <row r="41" spans="1:9" ht="18.75" customHeight="1" x14ac:dyDescent="0.2">
      <c r="A41" s="60" t="s">
        <v>109</v>
      </c>
      <c r="B41" s="61">
        <v>2488</v>
      </c>
      <c r="C41" s="62">
        <v>5988501</v>
      </c>
      <c r="D41" s="63">
        <v>34847.79</v>
      </c>
      <c r="E41" s="64">
        <f t="shared" si="3"/>
        <v>31188.113207999999</v>
      </c>
      <c r="F41" s="65">
        <v>56561.27</v>
      </c>
      <c r="G41" s="89">
        <f t="shared" si="4"/>
        <v>122597.17320799999</v>
      </c>
      <c r="H41" s="95">
        <f t="shared" si="1"/>
        <v>2406.9537781350482</v>
      </c>
      <c r="I41" s="66">
        <f t="shared" si="5"/>
        <v>49.275391160771704</v>
      </c>
    </row>
    <row r="42" spans="1:9" ht="18.75" customHeight="1" x14ac:dyDescent="0.2">
      <c r="A42" s="60" t="s">
        <v>35</v>
      </c>
      <c r="B42" s="61">
        <v>1322</v>
      </c>
      <c r="C42" s="62">
        <v>2820332</v>
      </c>
      <c r="D42" s="63">
        <v>16978.88</v>
      </c>
      <c r="E42" s="64">
        <f t="shared" si="3"/>
        <v>14688.289056</v>
      </c>
      <c r="F42" s="65">
        <v>22558.63</v>
      </c>
      <c r="G42" s="89">
        <f t="shared" si="4"/>
        <v>54225.799056000003</v>
      </c>
      <c r="H42" s="95">
        <f t="shared" si="1"/>
        <v>2133.3827534039333</v>
      </c>
      <c r="I42" s="66">
        <f t="shared" si="5"/>
        <v>41.01800231164902</v>
      </c>
    </row>
    <row r="43" spans="1:9" ht="18.75" customHeight="1" x14ac:dyDescent="0.2">
      <c r="A43" s="60" t="s">
        <v>36</v>
      </c>
      <c r="B43" s="91">
        <v>1310</v>
      </c>
      <c r="C43" s="62">
        <v>3105140</v>
      </c>
      <c r="D43" s="63">
        <v>29731.09</v>
      </c>
      <c r="E43" s="64">
        <f t="shared" si="3"/>
        <v>16171.569119999998</v>
      </c>
      <c r="F43" s="65">
        <v>34222.629999999997</v>
      </c>
      <c r="G43" s="89">
        <f t="shared" si="4"/>
        <v>80125.289120000001</v>
      </c>
      <c r="H43" s="95">
        <f t="shared" si="1"/>
        <v>2370.3358778625952</v>
      </c>
      <c r="I43" s="66">
        <f t="shared" si="5"/>
        <v>61.164342839694655</v>
      </c>
    </row>
    <row r="44" spans="1:9" ht="18.75" customHeight="1" x14ac:dyDescent="0.2">
      <c r="A44" s="60" t="s">
        <v>106</v>
      </c>
      <c r="B44" s="91">
        <v>60</v>
      </c>
      <c r="C44" s="62">
        <v>144599</v>
      </c>
      <c r="D44" s="63">
        <v>898.92</v>
      </c>
      <c r="E44" s="64">
        <f t="shared" si="3"/>
        <v>753.07159200000001</v>
      </c>
      <c r="F44" s="65">
        <v>1751.3</v>
      </c>
      <c r="G44" s="89">
        <f t="shared" si="4"/>
        <v>3403.2915919999996</v>
      </c>
      <c r="H44" s="95">
        <f t="shared" si="1"/>
        <v>2409.9833333333331</v>
      </c>
      <c r="I44" s="66">
        <f t="shared" si="5"/>
        <v>56.721526533333325</v>
      </c>
    </row>
    <row r="45" spans="1:9" ht="18.75" customHeight="1" x14ac:dyDescent="0.2">
      <c r="A45" s="60" t="s">
        <v>101</v>
      </c>
      <c r="B45" s="61">
        <v>2493</v>
      </c>
      <c r="C45" s="62">
        <v>5532910</v>
      </c>
      <c r="D45" s="63">
        <v>34317.879999999997</v>
      </c>
      <c r="E45" s="64">
        <f t="shared" si="3"/>
        <v>28815.395280000001</v>
      </c>
      <c r="F45" s="65">
        <v>0</v>
      </c>
      <c r="G45" s="89">
        <f t="shared" si="4"/>
        <v>63133.275280000002</v>
      </c>
      <c r="H45" s="95">
        <f t="shared" si="1"/>
        <v>2219.3782591255517</v>
      </c>
      <c r="I45" s="66">
        <f t="shared" si="5"/>
        <v>25.324217922182111</v>
      </c>
    </row>
    <row r="46" spans="1:9" ht="18.75" customHeight="1" x14ac:dyDescent="0.2">
      <c r="A46" s="60" t="s">
        <v>160</v>
      </c>
      <c r="B46" s="61">
        <v>186</v>
      </c>
      <c r="C46" s="62">
        <v>408781</v>
      </c>
      <c r="D46" s="63">
        <v>2719.91</v>
      </c>
      <c r="E46" s="64">
        <f t="shared" si="3"/>
        <v>2128.9314479999998</v>
      </c>
      <c r="F46" s="65">
        <v>5353.25</v>
      </c>
      <c r="G46" s="89">
        <f t="shared" si="4"/>
        <v>10202.091447999999</v>
      </c>
      <c r="H46" s="95">
        <f t="shared" si="1"/>
        <v>2197.7473118279568</v>
      </c>
      <c r="I46" s="66">
        <f t="shared" si="5"/>
        <v>54.849954021505376</v>
      </c>
    </row>
    <row r="47" spans="1:9" ht="18.75" customHeight="1" x14ac:dyDescent="0.2">
      <c r="A47" s="60" t="s">
        <v>39</v>
      </c>
      <c r="B47" s="61">
        <v>2569</v>
      </c>
      <c r="C47" s="62">
        <v>6242795</v>
      </c>
      <c r="D47" s="63">
        <v>43742.36</v>
      </c>
      <c r="E47" s="64">
        <f t="shared" si="3"/>
        <v>32512.476359999997</v>
      </c>
      <c r="F47" s="65">
        <v>62858.6</v>
      </c>
      <c r="G47" s="89">
        <f t="shared" si="4"/>
        <v>139113.43635999999</v>
      </c>
      <c r="H47" s="95">
        <f t="shared" si="1"/>
        <v>2430.048657065006</v>
      </c>
      <c r="I47" s="66">
        <f t="shared" si="5"/>
        <v>54.150812129233159</v>
      </c>
    </row>
    <row r="48" spans="1:9" ht="18.75" customHeight="1" x14ac:dyDescent="0.2">
      <c r="A48" s="60" t="s">
        <v>78</v>
      </c>
      <c r="B48" s="61">
        <v>1622</v>
      </c>
      <c r="C48" s="62">
        <v>3616548</v>
      </c>
      <c r="D48" s="63">
        <v>22256.65</v>
      </c>
      <c r="E48" s="64">
        <f t="shared" si="3"/>
        <v>18834.981984000002</v>
      </c>
      <c r="F48" s="65">
        <v>23297.97</v>
      </c>
      <c r="G48" s="89">
        <f t="shared" si="4"/>
        <v>64389.601984000008</v>
      </c>
      <c r="H48" s="95">
        <f t="shared" si="1"/>
        <v>2229.6843403205917</v>
      </c>
      <c r="I48" s="66">
        <f t="shared" si="5"/>
        <v>39.697658436498152</v>
      </c>
    </row>
    <row r="49" spans="1:9" ht="18.75" customHeight="1" x14ac:dyDescent="0.2">
      <c r="A49" s="60" t="s">
        <v>117</v>
      </c>
      <c r="B49" s="61">
        <v>5512</v>
      </c>
      <c r="C49" s="62">
        <v>10592103</v>
      </c>
      <c r="D49" s="63">
        <v>57574.080000000002</v>
      </c>
      <c r="E49" s="64">
        <f t="shared" si="3"/>
        <v>55163.672424000004</v>
      </c>
      <c r="F49" s="65">
        <v>110705.34</v>
      </c>
      <c r="G49" s="89">
        <f t="shared" si="4"/>
        <v>223443.092424</v>
      </c>
      <c r="H49" s="95">
        <f t="shared" si="1"/>
        <v>1921.6442307692307</v>
      </c>
      <c r="I49" s="66">
        <f t="shared" si="5"/>
        <v>40.537571194484762</v>
      </c>
    </row>
    <row r="50" spans="1:9" ht="18.75" customHeight="1" x14ac:dyDescent="0.2">
      <c r="A50" s="60" t="s">
        <v>178</v>
      </c>
      <c r="B50" s="61">
        <v>1076</v>
      </c>
      <c r="C50" s="62">
        <v>1916816</v>
      </c>
      <c r="D50" s="63">
        <v>9830.14</v>
      </c>
      <c r="E50" s="64">
        <f t="shared" si="3"/>
        <v>9982.7777280000009</v>
      </c>
      <c r="F50" s="65">
        <v>27387.83</v>
      </c>
      <c r="G50" s="89">
        <f t="shared" si="4"/>
        <v>47200.747728000002</v>
      </c>
      <c r="H50" s="95">
        <f t="shared" si="1"/>
        <v>1781.4275092936803</v>
      </c>
      <c r="I50" s="66">
        <f t="shared" si="5"/>
        <v>43.866865918215616</v>
      </c>
    </row>
    <row r="51" spans="1:9" ht="18.75" customHeight="1" x14ac:dyDescent="0.2">
      <c r="A51" s="60" t="s">
        <v>168</v>
      </c>
      <c r="B51" s="61">
        <v>2323</v>
      </c>
      <c r="C51" s="62">
        <v>937813</v>
      </c>
      <c r="D51" s="63">
        <v>4470.2700000000004</v>
      </c>
      <c r="E51" s="64">
        <f t="shared" si="3"/>
        <v>4884.1301039999998</v>
      </c>
      <c r="F51" s="65">
        <v>53100.92</v>
      </c>
      <c r="G51" s="89">
        <f t="shared" si="4"/>
        <v>62455.320103999999</v>
      </c>
      <c r="H51" s="95">
        <f t="shared" si="1"/>
        <v>403.70770555316403</v>
      </c>
      <c r="I51" s="66">
        <f t="shared" si="5"/>
        <v>26.885630694791217</v>
      </c>
    </row>
    <row r="52" spans="1:9" ht="18.75" customHeight="1" x14ac:dyDescent="0.2">
      <c r="A52" s="60" t="s">
        <v>126</v>
      </c>
      <c r="B52" s="61">
        <v>1134</v>
      </c>
      <c r="C52" s="62">
        <v>2919850</v>
      </c>
      <c r="D52" s="63">
        <v>18248.04</v>
      </c>
      <c r="E52" s="64">
        <f t="shared" si="3"/>
        <v>15206.578799999999</v>
      </c>
      <c r="F52" s="65">
        <v>31309.43</v>
      </c>
      <c r="G52" s="89">
        <f t="shared" si="4"/>
        <v>64764.048799999997</v>
      </c>
      <c r="H52" s="95">
        <f t="shared" si="1"/>
        <v>2574.8236331569665</v>
      </c>
      <c r="I52" s="66">
        <f t="shared" si="5"/>
        <v>57.111154144620805</v>
      </c>
    </row>
    <row r="53" spans="1:9" ht="18.75" customHeight="1" x14ac:dyDescent="0.2">
      <c r="A53" s="60" t="s">
        <v>118</v>
      </c>
      <c r="B53" s="61">
        <v>1564</v>
      </c>
      <c r="C53" s="62">
        <v>3710429</v>
      </c>
      <c r="D53" s="63">
        <v>20059.689999999999</v>
      </c>
      <c r="E53" s="64">
        <f t="shared" si="3"/>
        <v>19323.914231999999</v>
      </c>
      <c r="F53" s="65">
        <v>49339.31</v>
      </c>
      <c r="G53" s="89">
        <f t="shared" si="4"/>
        <v>88722.914231999996</v>
      </c>
      <c r="H53" s="95">
        <f t="shared" si="1"/>
        <v>2372.3970588235293</v>
      </c>
      <c r="I53" s="66">
        <f t="shared" si="5"/>
        <v>56.728206030690536</v>
      </c>
    </row>
    <row r="54" spans="1:9" ht="18.75" customHeight="1" x14ac:dyDescent="0.2">
      <c r="A54" s="60" t="s">
        <v>127</v>
      </c>
      <c r="B54" s="61">
        <v>1045</v>
      </c>
      <c r="C54" s="62">
        <v>3189290</v>
      </c>
      <c r="D54" s="63">
        <v>17191.7</v>
      </c>
      <c r="E54" s="64">
        <f t="shared" si="3"/>
        <v>16609.822319999999</v>
      </c>
      <c r="F54" s="65">
        <v>33813.67</v>
      </c>
      <c r="G54" s="89">
        <f t="shared" si="4"/>
        <v>67615.192320000002</v>
      </c>
      <c r="H54" s="95">
        <f t="shared" si="1"/>
        <v>3051.9521531100477</v>
      </c>
      <c r="I54" s="66">
        <f t="shared" si="5"/>
        <v>64.703533320574167</v>
      </c>
    </row>
    <row r="55" spans="1:9" ht="18.75" customHeight="1" x14ac:dyDescent="0.2">
      <c r="A55" s="60" t="s">
        <v>175</v>
      </c>
      <c r="B55" s="61">
        <v>2060</v>
      </c>
      <c r="C55" s="62">
        <v>4409913</v>
      </c>
      <c r="D55" s="63">
        <v>19518.68</v>
      </c>
      <c r="E55" s="64">
        <f t="shared" si="3"/>
        <v>22966.826903999998</v>
      </c>
      <c r="F55" s="65">
        <v>50016.57</v>
      </c>
      <c r="G55" s="89">
        <f t="shared" si="4"/>
        <v>92502.076903999987</v>
      </c>
      <c r="H55" s="95">
        <f t="shared" si="1"/>
        <v>2140.7344660194176</v>
      </c>
      <c r="I55" s="66">
        <f t="shared" si="5"/>
        <v>44.903920827184457</v>
      </c>
    </row>
    <row r="56" spans="1:9" ht="18.75" customHeight="1" x14ac:dyDescent="0.2">
      <c r="A56" s="60" t="s">
        <v>128</v>
      </c>
      <c r="B56" s="61">
        <v>2784</v>
      </c>
      <c r="C56" s="62">
        <v>7104668</v>
      </c>
      <c r="D56" s="63">
        <v>35301.449999999997</v>
      </c>
      <c r="E56" s="64">
        <f t="shared" si="3"/>
        <v>37001.110944</v>
      </c>
      <c r="F56" s="65">
        <v>52134.2</v>
      </c>
      <c r="G56" s="89">
        <f t="shared" si="4"/>
        <v>124436.76094399999</v>
      </c>
      <c r="H56" s="95">
        <f t="shared" si="1"/>
        <v>2551.9640804597702</v>
      </c>
      <c r="I56" s="66">
        <f t="shared" si="5"/>
        <v>44.697112408045975</v>
      </c>
    </row>
    <row r="57" spans="1:9" ht="18.75" customHeight="1" x14ac:dyDescent="0.2">
      <c r="A57" s="60" t="s">
        <v>176</v>
      </c>
      <c r="B57" s="61">
        <v>4796</v>
      </c>
      <c r="C57" s="62">
        <v>12061504</v>
      </c>
      <c r="D57" s="63">
        <v>56081.47</v>
      </c>
      <c r="E57" s="64">
        <f t="shared" si="3"/>
        <v>62816.312831999996</v>
      </c>
      <c r="F57" s="65">
        <v>91000.66</v>
      </c>
      <c r="G57" s="89">
        <f t="shared" si="4"/>
        <v>209898.442832</v>
      </c>
      <c r="H57" s="95">
        <f t="shared" si="1"/>
        <v>2514.909090909091</v>
      </c>
      <c r="I57" s="66">
        <f t="shared" si="5"/>
        <v>43.76531335112594</v>
      </c>
    </row>
    <row r="58" spans="1:9" ht="18.75" customHeight="1" x14ac:dyDescent="0.2">
      <c r="A58" s="60" t="s">
        <v>129</v>
      </c>
      <c r="B58" s="61">
        <v>2098</v>
      </c>
      <c r="C58" s="62">
        <v>4448307</v>
      </c>
      <c r="D58" s="63">
        <v>21759.72</v>
      </c>
      <c r="E58" s="64">
        <f t="shared" si="3"/>
        <v>23166.782856000002</v>
      </c>
      <c r="F58" s="65">
        <v>42519.88</v>
      </c>
      <c r="G58" s="89">
        <f t="shared" si="4"/>
        <v>87446.382856000011</v>
      </c>
      <c r="H58" s="95">
        <f t="shared" si="1"/>
        <v>2120.2607244995233</v>
      </c>
      <c r="I58" s="66">
        <f t="shared" si="5"/>
        <v>41.680830722592951</v>
      </c>
    </row>
    <row r="59" spans="1:9" ht="18.75" customHeight="1" x14ac:dyDescent="0.2">
      <c r="A59" s="60" t="s">
        <v>164</v>
      </c>
      <c r="B59" s="61">
        <v>1792</v>
      </c>
      <c r="C59" s="62">
        <v>4456204</v>
      </c>
      <c r="D59" s="63">
        <v>23329.33</v>
      </c>
      <c r="E59" s="64">
        <f t="shared" si="3"/>
        <v>23207.910432000001</v>
      </c>
      <c r="F59" s="65">
        <v>29178.04</v>
      </c>
      <c r="G59" s="89">
        <f t="shared" si="4"/>
        <v>75715.280432</v>
      </c>
      <c r="H59" s="95">
        <f t="shared" si="1"/>
        <v>2486.7209821428573</v>
      </c>
      <c r="I59" s="66">
        <f t="shared" si="5"/>
        <v>42.251830598214283</v>
      </c>
    </row>
    <row r="60" spans="1:9" ht="18.75" customHeight="1" x14ac:dyDescent="0.2">
      <c r="A60" s="60" t="s">
        <v>119</v>
      </c>
      <c r="B60" s="61">
        <v>305</v>
      </c>
      <c r="C60" s="62">
        <v>1032437</v>
      </c>
      <c r="D60" s="63">
        <v>5409.36</v>
      </c>
      <c r="E60" s="64">
        <f t="shared" si="3"/>
        <v>5376.9318960000001</v>
      </c>
      <c r="F60" s="65">
        <v>7994.02</v>
      </c>
      <c r="G60" s="89">
        <f t="shared" si="4"/>
        <v>18780.311895999999</v>
      </c>
      <c r="H60" s="95">
        <f t="shared" si="1"/>
        <v>3385.0393442622949</v>
      </c>
      <c r="I60" s="66">
        <f t="shared" si="5"/>
        <v>61.574793101639344</v>
      </c>
    </row>
    <row r="61" spans="1:9" ht="18.75" customHeight="1" x14ac:dyDescent="0.2">
      <c r="A61" s="60" t="s">
        <v>165</v>
      </c>
      <c r="B61" s="61">
        <v>513</v>
      </c>
      <c r="C61" s="62">
        <v>2290126</v>
      </c>
      <c r="D61" s="63">
        <v>11221.62</v>
      </c>
      <c r="E61" s="64">
        <f t="shared" si="3"/>
        <v>11926.976208</v>
      </c>
      <c r="F61" s="65">
        <v>28588.34</v>
      </c>
      <c r="G61" s="89">
        <f t="shared" si="4"/>
        <v>51736.936207999999</v>
      </c>
      <c r="H61" s="95">
        <f t="shared" si="1"/>
        <v>4464.1832358674465</v>
      </c>
      <c r="I61" s="66">
        <f t="shared" si="5"/>
        <v>100.85172750097466</v>
      </c>
    </row>
    <row r="62" spans="1:9" ht="18.75" customHeight="1" x14ac:dyDescent="0.2">
      <c r="A62" s="60" t="s">
        <v>41</v>
      </c>
      <c r="B62" s="61">
        <v>7358</v>
      </c>
      <c r="C62" s="62">
        <v>16321828</v>
      </c>
      <c r="D62" s="71">
        <v>106843.15</v>
      </c>
      <c r="E62" s="64">
        <f t="shared" si="3"/>
        <v>85004.080224000005</v>
      </c>
      <c r="F62" s="65">
        <v>114381.75999999999</v>
      </c>
      <c r="G62" s="89">
        <f t="shared" si="4"/>
        <v>306228.99022400001</v>
      </c>
      <c r="H62" s="95">
        <f t="shared" si="1"/>
        <v>2218.2424571894535</v>
      </c>
      <c r="I62" s="66">
        <f t="shared" si="5"/>
        <v>41.618509136178311</v>
      </c>
    </row>
    <row r="63" spans="1:9" ht="18.75" customHeight="1" x14ac:dyDescent="0.2">
      <c r="A63" s="60" t="s">
        <v>110</v>
      </c>
      <c r="B63" s="61">
        <v>594</v>
      </c>
      <c r="C63" s="72">
        <v>1369694</v>
      </c>
      <c r="D63" s="64">
        <v>9380.81</v>
      </c>
      <c r="E63" s="64">
        <f t="shared" si="3"/>
        <v>7133.366352</v>
      </c>
      <c r="F63" s="65">
        <v>15737.14</v>
      </c>
      <c r="G63" s="89">
        <f t="shared" si="4"/>
        <v>32251.316351999998</v>
      </c>
      <c r="H63" s="95">
        <f t="shared" si="1"/>
        <v>2305.8821548821547</v>
      </c>
      <c r="I63" s="66">
        <f t="shared" si="5"/>
        <v>54.29514537373737</v>
      </c>
    </row>
    <row r="64" spans="1:9" ht="18.75" customHeight="1" x14ac:dyDescent="0.2">
      <c r="A64" s="60" t="s">
        <v>170</v>
      </c>
      <c r="B64" s="61">
        <v>1876</v>
      </c>
      <c r="C64" s="73">
        <v>2047291</v>
      </c>
      <c r="D64" s="74">
        <v>10031.74</v>
      </c>
      <c r="E64" s="64">
        <f t="shared" si="3"/>
        <v>10662.291528</v>
      </c>
      <c r="F64" s="65">
        <v>64287.6</v>
      </c>
      <c r="G64" s="89">
        <f t="shared" si="4"/>
        <v>84981.631527999998</v>
      </c>
      <c r="H64" s="95">
        <f t="shared" si="1"/>
        <v>1091.3065031982942</v>
      </c>
      <c r="I64" s="66">
        <f t="shared" si="5"/>
        <v>45.299377147121533</v>
      </c>
    </row>
    <row r="65" spans="1:9" ht="18.75" customHeight="1" x14ac:dyDescent="0.2">
      <c r="A65" s="60" t="s">
        <v>171</v>
      </c>
      <c r="B65" s="61">
        <v>2872</v>
      </c>
      <c r="C65" s="73">
        <v>4022774</v>
      </c>
      <c r="D65" s="74">
        <v>20709.259999999998</v>
      </c>
      <c r="E65" s="64">
        <f t="shared" si="3"/>
        <v>20950.606991999997</v>
      </c>
      <c r="F65" s="65">
        <v>105847.38</v>
      </c>
      <c r="G65" s="89">
        <f t="shared" si="4"/>
        <v>147507.246992</v>
      </c>
      <c r="H65" s="95">
        <f t="shared" si="1"/>
        <v>1400.6873259052925</v>
      </c>
      <c r="I65" s="66">
        <f t="shared" si="5"/>
        <v>51.360462044568244</v>
      </c>
    </row>
    <row r="66" spans="1:9" ht="18.75" customHeight="1" x14ac:dyDescent="0.2">
      <c r="A66" s="60" t="s">
        <v>130</v>
      </c>
      <c r="B66" s="61">
        <v>267</v>
      </c>
      <c r="C66" s="73">
        <v>672279</v>
      </c>
      <c r="D66" s="74">
        <v>3355.59</v>
      </c>
      <c r="E66" s="64">
        <f t="shared" si="3"/>
        <v>3501.2290320000002</v>
      </c>
      <c r="F66" s="65">
        <v>0</v>
      </c>
      <c r="G66" s="89">
        <f t="shared" ref="G66:G90" si="6">SUM(D66:F66)</f>
        <v>6856.8190320000003</v>
      </c>
      <c r="H66" s="95">
        <f t="shared" ref="H66:H90" si="7">C66/B66</f>
        <v>2517.8988764044943</v>
      </c>
      <c r="I66" s="66">
        <f t="shared" ref="I66:I90" si="8">G66/B66</f>
        <v>25.680970157303371</v>
      </c>
    </row>
    <row r="67" spans="1:9" ht="18.75" customHeight="1" x14ac:dyDescent="0.2">
      <c r="A67" s="60" t="s">
        <v>172</v>
      </c>
      <c r="B67" s="61">
        <v>2566</v>
      </c>
      <c r="C67" s="73">
        <v>16855</v>
      </c>
      <c r="D67" s="74">
        <v>82.59</v>
      </c>
      <c r="E67" s="64">
        <f t="shared" ref="E67:E90" si="9">C67*26.04/5000</f>
        <v>87.780839999999998</v>
      </c>
      <c r="F67" s="65">
        <v>82650.36</v>
      </c>
      <c r="G67" s="89">
        <f t="shared" si="6"/>
        <v>82820.730840000004</v>
      </c>
      <c r="H67" s="95">
        <f t="shared" si="7"/>
        <v>6.5685892439594697</v>
      </c>
      <c r="I67" s="66">
        <f t="shared" si="8"/>
        <v>32.276200639127048</v>
      </c>
    </row>
    <row r="68" spans="1:9" ht="18.75" customHeight="1" x14ac:dyDescent="0.2">
      <c r="A68" s="60" t="s">
        <v>173</v>
      </c>
      <c r="B68" s="61">
        <v>1774</v>
      </c>
      <c r="C68" s="73">
        <v>183333</v>
      </c>
      <c r="D68" s="74">
        <v>900.35</v>
      </c>
      <c r="E68" s="64">
        <f t="shared" si="9"/>
        <v>954.79826400000002</v>
      </c>
      <c r="F68" s="65">
        <v>44107.33</v>
      </c>
      <c r="G68" s="89">
        <f t="shared" si="6"/>
        <v>45962.478264000005</v>
      </c>
      <c r="H68" s="95">
        <f t="shared" si="7"/>
        <v>103.34441939120632</v>
      </c>
      <c r="I68" s="66">
        <f t="shared" si="8"/>
        <v>25.908950543404739</v>
      </c>
    </row>
    <row r="69" spans="1:9" ht="18.75" customHeight="1" x14ac:dyDescent="0.2">
      <c r="A69" s="60" t="s">
        <v>120</v>
      </c>
      <c r="B69" s="61">
        <v>1873</v>
      </c>
      <c r="C69" s="73">
        <v>4329865</v>
      </c>
      <c r="D69" s="74">
        <v>25352.080000000002</v>
      </c>
      <c r="E69" s="64">
        <f t="shared" si="9"/>
        <v>22549.93692</v>
      </c>
      <c r="F69" s="65">
        <v>60389.41</v>
      </c>
      <c r="G69" s="89">
        <f t="shared" si="6"/>
        <v>108291.42692</v>
      </c>
      <c r="H69" s="95">
        <f t="shared" si="7"/>
        <v>2311.7271756540308</v>
      </c>
      <c r="I69" s="66">
        <f t="shared" si="8"/>
        <v>57.817099263214097</v>
      </c>
    </row>
    <row r="70" spans="1:9" ht="18.75" customHeight="1" x14ac:dyDescent="0.2">
      <c r="A70" s="60" t="s">
        <v>111</v>
      </c>
      <c r="B70" s="61">
        <v>619</v>
      </c>
      <c r="C70" s="73">
        <v>1210277</v>
      </c>
      <c r="D70" s="74">
        <v>6596.93</v>
      </c>
      <c r="E70" s="64">
        <f t="shared" si="9"/>
        <v>6303.1226159999997</v>
      </c>
      <c r="F70" s="65">
        <v>24829</v>
      </c>
      <c r="G70" s="89">
        <f t="shared" si="6"/>
        <v>37729.052616000001</v>
      </c>
      <c r="H70" s="95">
        <f t="shared" si="7"/>
        <v>1955.2132471728594</v>
      </c>
      <c r="I70" s="66">
        <f t="shared" si="8"/>
        <v>60.951619735056546</v>
      </c>
    </row>
    <row r="71" spans="1:9" ht="18.75" customHeight="1" x14ac:dyDescent="0.2">
      <c r="A71" s="60" t="s">
        <v>112</v>
      </c>
      <c r="B71" s="61">
        <v>1174</v>
      </c>
      <c r="C71" s="73">
        <v>2884515</v>
      </c>
      <c r="D71" s="74">
        <v>15590.16</v>
      </c>
      <c r="E71" s="64">
        <f t="shared" si="9"/>
        <v>15022.554119999999</v>
      </c>
      <c r="F71" s="65">
        <v>0</v>
      </c>
      <c r="G71" s="89">
        <f t="shared" si="6"/>
        <v>30612.714119999997</v>
      </c>
      <c r="H71" s="95">
        <f t="shared" si="7"/>
        <v>2456.997444633731</v>
      </c>
      <c r="I71" s="66">
        <f t="shared" si="8"/>
        <v>26.075565689948888</v>
      </c>
    </row>
    <row r="72" spans="1:9" ht="18.75" customHeight="1" x14ac:dyDescent="0.2">
      <c r="A72" s="60" t="s">
        <v>121</v>
      </c>
      <c r="B72" s="61">
        <v>2158</v>
      </c>
      <c r="C72" s="73">
        <v>4824222</v>
      </c>
      <c r="D72" s="74">
        <v>28916.89</v>
      </c>
      <c r="E72" s="64">
        <f t="shared" si="9"/>
        <v>25124.548176</v>
      </c>
      <c r="F72" s="65">
        <v>30804.6</v>
      </c>
      <c r="G72" s="89">
        <f t="shared" si="6"/>
        <v>84846.038176000002</v>
      </c>
      <c r="H72" s="95">
        <f t="shared" si="7"/>
        <v>2235.5060240963853</v>
      </c>
      <c r="I72" s="66">
        <f t="shared" si="8"/>
        <v>39.316977838739575</v>
      </c>
    </row>
    <row r="73" spans="1:9" ht="18.75" customHeight="1" x14ac:dyDescent="0.2">
      <c r="A73" s="60" t="s">
        <v>49</v>
      </c>
      <c r="B73" s="61">
        <v>1497</v>
      </c>
      <c r="C73" s="73">
        <v>3982159</v>
      </c>
      <c r="D73" s="74">
        <v>20321.72</v>
      </c>
      <c r="E73" s="64">
        <f t="shared" si="9"/>
        <v>20739.084072000001</v>
      </c>
      <c r="F73" s="65">
        <v>30871.09</v>
      </c>
      <c r="G73" s="89">
        <f t="shared" si="6"/>
        <v>71931.894071999996</v>
      </c>
      <c r="H73" s="95">
        <f t="shared" si="7"/>
        <v>2660.0928523714097</v>
      </c>
      <c r="I73" s="66">
        <f t="shared" si="8"/>
        <v>48.05069744288577</v>
      </c>
    </row>
    <row r="74" spans="1:9" ht="18.75" customHeight="1" x14ac:dyDescent="0.2">
      <c r="A74" s="60" t="s">
        <v>50</v>
      </c>
      <c r="B74" s="61">
        <v>1703</v>
      </c>
      <c r="C74" s="73">
        <v>4771428</v>
      </c>
      <c r="D74" s="74">
        <v>25878.36</v>
      </c>
      <c r="E74" s="64">
        <f t="shared" si="9"/>
        <v>24849.597023999999</v>
      </c>
      <c r="F74" s="65">
        <v>47185.63</v>
      </c>
      <c r="G74" s="89">
        <f t="shared" si="6"/>
        <v>97913.587024000008</v>
      </c>
      <c r="H74" s="95">
        <f t="shared" si="7"/>
        <v>2801.7780387551379</v>
      </c>
      <c r="I74" s="66">
        <f t="shared" si="8"/>
        <v>57.494766308866708</v>
      </c>
    </row>
    <row r="75" spans="1:9" ht="18.75" customHeight="1" x14ac:dyDescent="0.2">
      <c r="A75" s="60" t="s">
        <v>51</v>
      </c>
      <c r="B75" s="61">
        <v>660</v>
      </c>
      <c r="C75" s="73">
        <v>1331114</v>
      </c>
      <c r="D75" s="74">
        <v>11994.73</v>
      </c>
      <c r="E75" s="64">
        <f t="shared" si="9"/>
        <v>6932.4417120000007</v>
      </c>
      <c r="F75" s="65">
        <v>23085.31</v>
      </c>
      <c r="G75" s="89">
        <f t="shared" si="6"/>
        <v>42012.481712000001</v>
      </c>
      <c r="H75" s="95">
        <f t="shared" si="7"/>
        <v>2016.8393939393939</v>
      </c>
      <c r="I75" s="66">
        <f t="shared" si="8"/>
        <v>63.655275321212123</v>
      </c>
    </row>
    <row r="76" spans="1:9" ht="18.75" customHeight="1" x14ac:dyDescent="0.2">
      <c r="A76" s="60" t="s">
        <v>75</v>
      </c>
      <c r="B76" s="61">
        <v>2565</v>
      </c>
      <c r="C76" s="75">
        <v>5772833</v>
      </c>
      <c r="D76" s="74">
        <v>35090.65</v>
      </c>
      <c r="E76" s="64">
        <f t="shared" si="9"/>
        <v>30064.914263999999</v>
      </c>
      <c r="F76" s="65">
        <v>55364.98</v>
      </c>
      <c r="G76" s="89">
        <f t="shared" si="6"/>
        <v>120520.544264</v>
      </c>
      <c r="H76" s="95">
        <f t="shared" si="7"/>
        <v>2250.6171539961015</v>
      </c>
      <c r="I76" s="66">
        <f t="shared" si="8"/>
        <v>46.986566964522417</v>
      </c>
    </row>
    <row r="77" spans="1:9" ht="18.75" customHeight="1" x14ac:dyDescent="0.2">
      <c r="A77" s="60" t="s">
        <v>134</v>
      </c>
      <c r="B77" s="61">
        <v>210</v>
      </c>
      <c r="C77" s="73">
        <v>315300</v>
      </c>
      <c r="D77" s="74">
        <v>1611.18</v>
      </c>
      <c r="E77" s="64">
        <f t="shared" si="9"/>
        <v>1642.0824</v>
      </c>
      <c r="F77" s="65">
        <v>0</v>
      </c>
      <c r="G77" s="89">
        <f t="shared" si="6"/>
        <v>3253.2624000000001</v>
      </c>
      <c r="H77" s="95">
        <f t="shared" si="7"/>
        <v>1501.4285714285713</v>
      </c>
      <c r="I77" s="66">
        <f t="shared" si="8"/>
        <v>15.491725714285714</v>
      </c>
    </row>
    <row r="78" spans="1:9" ht="18.75" customHeight="1" x14ac:dyDescent="0.2">
      <c r="A78" s="60" t="s">
        <v>53</v>
      </c>
      <c r="B78" s="61">
        <v>1005</v>
      </c>
      <c r="C78" s="73">
        <v>2866196</v>
      </c>
      <c r="D78" s="74">
        <v>17123.88</v>
      </c>
      <c r="E78" s="64">
        <f t="shared" si="9"/>
        <v>14927.148768000001</v>
      </c>
      <c r="F78" s="65">
        <v>32733.919999999998</v>
      </c>
      <c r="G78" s="89">
        <f t="shared" si="6"/>
        <v>64784.948768000002</v>
      </c>
      <c r="H78" s="95">
        <f t="shared" si="7"/>
        <v>2851.9363184079602</v>
      </c>
      <c r="I78" s="66">
        <f t="shared" si="8"/>
        <v>64.462635590049757</v>
      </c>
    </row>
    <row r="79" spans="1:9" ht="18.75" customHeight="1" x14ac:dyDescent="0.2">
      <c r="A79" s="60" t="s">
        <v>54</v>
      </c>
      <c r="B79" s="61">
        <v>678</v>
      </c>
      <c r="C79" s="73">
        <v>1704596</v>
      </c>
      <c r="D79" s="74">
        <v>11466.67</v>
      </c>
      <c r="E79" s="64">
        <f t="shared" si="9"/>
        <v>8877.5359679999983</v>
      </c>
      <c r="F79" s="65">
        <v>21592.95</v>
      </c>
      <c r="G79" s="89">
        <f t="shared" si="6"/>
        <v>41937.155967999999</v>
      </c>
      <c r="H79" s="95">
        <f t="shared" si="7"/>
        <v>2514.1533923303837</v>
      </c>
      <c r="I79" s="66">
        <f t="shared" si="8"/>
        <v>61.85421234218289</v>
      </c>
    </row>
    <row r="80" spans="1:9" ht="18.75" customHeight="1" x14ac:dyDescent="0.2">
      <c r="A80" s="60" t="s">
        <v>122</v>
      </c>
      <c r="B80" s="61">
        <v>826</v>
      </c>
      <c r="C80" s="73">
        <v>1898367</v>
      </c>
      <c r="D80" s="74">
        <v>12381.2</v>
      </c>
      <c r="E80" s="64">
        <f t="shared" si="9"/>
        <v>9886.6953360000007</v>
      </c>
      <c r="F80" s="65">
        <v>13735.36</v>
      </c>
      <c r="G80" s="89">
        <f t="shared" si="6"/>
        <v>36003.255336000002</v>
      </c>
      <c r="H80" s="95">
        <f t="shared" si="7"/>
        <v>2298.265133171913</v>
      </c>
      <c r="I80" s="66">
        <f t="shared" si="8"/>
        <v>43.587476193704603</v>
      </c>
    </row>
    <row r="81" spans="1:9" ht="18.75" customHeight="1" x14ac:dyDescent="0.2">
      <c r="A81" s="60" t="s">
        <v>57</v>
      </c>
      <c r="B81" s="61">
        <v>1669</v>
      </c>
      <c r="C81" s="75">
        <v>3672484</v>
      </c>
      <c r="D81" s="74">
        <v>25791.22</v>
      </c>
      <c r="E81" s="64">
        <f t="shared" si="9"/>
        <v>19126.296672</v>
      </c>
      <c r="F81" s="65">
        <v>49989.31</v>
      </c>
      <c r="G81" s="89">
        <f t="shared" si="6"/>
        <v>94906.826671999996</v>
      </c>
      <c r="H81" s="95">
        <f t="shared" si="7"/>
        <v>2200.4098262432594</v>
      </c>
      <c r="I81" s="66">
        <f t="shared" si="8"/>
        <v>56.864485723187535</v>
      </c>
    </row>
    <row r="82" spans="1:9" ht="18.75" customHeight="1" x14ac:dyDescent="0.2">
      <c r="A82" s="60" t="s">
        <v>44</v>
      </c>
      <c r="B82" s="61">
        <v>806</v>
      </c>
      <c r="C82" s="73">
        <v>2246301</v>
      </c>
      <c r="D82" s="74">
        <v>15071.23</v>
      </c>
      <c r="E82" s="64">
        <f t="shared" si="9"/>
        <v>11698.735607999999</v>
      </c>
      <c r="F82" s="65">
        <v>22351.56</v>
      </c>
      <c r="G82" s="89">
        <f t="shared" si="6"/>
        <v>49121.525607999996</v>
      </c>
      <c r="H82" s="95">
        <f t="shared" si="7"/>
        <v>2786.9739454094292</v>
      </c>
      <c r="I82" s="66">
        <f t="shared" si="8"/>
        <v>60.94482085359801</v>
      </c>
    </row>
    <row r="83" spans="1:9" ht="18.75" customHeight="1" x14ac:dyDescent="0.2">
      <c r="A83" s="60" t="s">
        <v>45</v>
      </c>
      <c r="B83" s="61">
        <v>588</v>
      </c>
      <c r="C83" s="73">
        <v>1603273</v>
      </c>
      <c r="D83" s="74">
        <v>10164.41</v>
      </c>
      <c r="E83" s="64">
        <f t="shared" si="9"/>
        <v>8349.845784000001</v>
      </c>
      <c r="F83" s="65">
        <v>15568.57</v>
      </c>
      <c r="G83" s="89">
        <f t="shared" si="6"/>
        <v>34082.825784000001</v>
      </c>
      <c r="H83" s="95">
        <f t="shared" si="7"/>
        <v>2726.6547619047619</v>
      </c>
      <c r="I83" s="66">
        <f t="shared" si="8"/>
        <v>57.963989428571431</v>
      </c>
    </row>
    <row r="84" spans="1:9" ht="18.75" customHeight="1" x14ac:dyDescent="0.2">
      <c r="A84" s="60" t="s">
        <v>131</v>
      </c>
      <c r="B84" s="61">
        <v>350</v>
      </c>
      <c r="C84" s="75">
        <v>868059</v>
      </c>
      <c r="D84" s="74">
        <v>4253.49</v>
      </c>
      <c r="E84" s="64">
        <f t="shared" si="9"/>
        <v>4520.8512719999999</v>
      </c>
      <c r="F84" s="65">
        <v>12335.07</v>
      </c>
      <c r="G84" s="89">
        <f t="shared" si="6"/>
        <v>21109.411271999998</v>
      </c>
      <c r="H84" s="95">
        <f t="shared" si="7"/>
        <v>2480.1685714285713</v>
      </c>
      <c r="I84" s="66">
        <f t="shared" si="8"/>
        <v>60.312603634285708</v>
      </c>
    </row>
    <row r="85" spans="1:9" ht="18.75" customHeight="1" x14ac:dyDescent="0.2">
      <c r="A85" s="60" t="s">
        <v>167</v>
      </c>
      <c r="B85" s="61">
        <v>2014</v>
      </c>
      <c r="C85" s="73">
        <v>3541588</v>
      </c>
      <c r="D85" s="74">
        <v>15586.66</v>
      </c>
      <c r="E85" s="64">
        <f t="shared" si="9"/>
        <v>18444.590303999998</v>
      </c>
      <c r="F85" s="65">
        <v>64123.17</v>
      </c>
      <c r="G85" s="89">
        <f t="shared" si="6"/>
        <v>98154.420303999999</v>
      </c>
      <c r="H85" s="95">
        <f t="shared" si="7"/>
        <v>1758.4846077457796</v>
      </c>
      <c r="I85" s="66">
        <f t="shared" si="8"/>
        <v>48.736057747765642</v>
      </c>
    </row>
    <row r="86" spans="1:9" ht="18.75" customHeight="1" x14ac:dyDescent="0.2">
      <c r="A86" s="60" t="s">
        <v>132</v>
      </c>
      <c r="B86" s="61">
        <v>3282</v>
      </c>
      <c r="C86" s="73">
        <v>6497931</v>
      </c>
      <c r="D86" s="74">
        <v>36919.599999999999</v>
      </c>
      <c r="E86" s="64">
        <f t="shared" si="9"/>
        <v>33841.224647999996</v>
      </c>
      <c r="F86" s="65">
        <v>66554.649999999994</v>
      </c>
      <c r="G86" s="89">
        <f t="shared" si="6"/>
        <v>137315.47464799997</v>
      </c>
      <c r="H86" s="95">
        <f t="shared" si="7"/>
        <v>1979.8692870201096</v>
      </c>
      <c r="I86" s="66">
        <f t="shared" si="8"/>
        <v>41.838962415600236</v>
      </c>
    </row>
    <row r="87" spans="1:9" ht="18.75" customHeight="1" x14ac:dyDescent="0.2">
      <c r="A87" s="60" t="s">
        <v>76</v>
      </c>
      <c r="B87" s="61">
        <v>2920</v>
      </c>
      <c r="C87" s="75">
        <v>6306971</v>
      </c>
      <c r="D87" s="74">
        <v>37589.519999999997</v>
      </c>
      <c r="E87" s="64">
        <f t="shared" si="9"/>
        <v>32846.704967999998</v>
      </c>
      <c r="F87" s="65">
        <v>56588.81</v>
      </c>
      <c r="G87" s="89">
        <f t="shared" si="6"/>
        <v>127025.03496799999</v>
      </c>
      <c r="H87" s="95">
        <f t="shared" si="7"/>
        <v>2159.9215753424655</v>
      </c>
      <c r="I87" s="66">
        <f t="shared" si="8"/>
        <v>43.501724304109587</v>
      </c>
    </row>
    <row r="88" spans="1:9" ht="18.75" customHeight="1" x14ac:dyDescent="0.2">
      <c r="A88" s="60" t="s">
        <v>133</v>
      </c>
      <c r="B88" s="61">
        <v>945</v>
      </c>
      <c r="C88" s="73">
        <v>2270214</v>
      </c>
      <c r="D88" s="74">
        <v>11601.72</v>
      </c>
      <c r="E88" s="64">
        <f t="shared" si="9"/>
        <v>11823.274511999998</v>
      </c>
      <c r="F88" s="65">
        <v>18128.669999999998</v>
      </c>
      <c r="G88" s="89">
        <f t="shared" si="6"/>
        <v>41553.664511999996</v>
      </c>
      <c r="H88" s="95">
        <f t="shared" si="7"/>
        <v>2402.3428571428572</v>
      </c>
      <c r="I88" s="66">
        <f t="shared" si="8"/>
        <v>43.972131758730157</v>
      </c>
    </row>
    <row r="89" spans="1:9" ht="18.75" customHeight="1" x14ac:dyDescent="0.2">
      <c r="A89" s="60" t="s">
        <v>58</v>
      </c>
      <c r="B89" s="61">
        <v>1071</v>
      </c>
      <c r="C89" s="73">
        <v>2456580</v>
      </c>
      <c r="D89" s="74">
        <v>13893.22</v>
      </c>
      <c r="E89" s="64">
        <f t="shared" si="9"/>
        <v>12793.868639999999</v>
      </c>
      <c r="F89" s="65">
        <v>35189.78</v>
      </c>
      <c r="G89" s="89">
        <f t="shared" si="6"/>
        <v>61876.868640000001</v>
      </c>
      <c r="H89" s="95">
        <f t="shared" si="7"/>
        <v>2293.7254901960782</v>
      </c>
      <c r="I89" s="66">
        <f t="shared" si="8"/>
        <v>57.774854005602243</v>
      </c>
    </row>
    <row r="90" spans="1:9" ht="18.75" customHeight="1" x14ac:dyDescent="0.2">
      <c r="A90" s="60" t="s">
        <v>77</v>
      </c>
      <c r="B90" s="61">
        <v>2864</v>
      </c>
      <c r="C90" s="73">
        <v>4776683</v>
      </c>
      <c r="D90" s="77">
        <v>30899.38</v>
      </c>
      <c r="E90" s="64">
        <f t="shared" si="9"/>
        <v>24876.965064</v>
      </c>
      <c r="F90" s="66">
        <v>42415.3</v>
      </c>
      <c r="G90" s="89">
        <f t="shared" si="6"/>
        <v>98191.645064000011</v>
      </c>
      <c r="H90" s="95">
        <f t="shared" si="7"/>
        <v>1667.8362430167597</v>
      </c>
      <c r="I90" s="66">
        <f t="shared" si="8"/>
        <v>34.284792270949723</v>
      </c>
    </row>
    <row r="91" spans="1:9" s="16" customFormat="1" ht="18.75" customHeight="1" x14ac:dyDescent="0.2">
      <c r="A91" s="78"/>
      <c r="B91" s="79"/>
      <c r="C91" s="80"/>
      <c r="D91" s="92"/>
      <c r="E91" s="92"/>
      <c r="F91" s="93"/>
      <c r="G91" s="93"/>
      <c r="H91" s="96"/>
      <c r="I91" s="93"/>
    </row>
    <row r="92" spans="1:9" ht="18.75" customHeight="1" x14ac:dyDescent="0.2">
      <c r="A92" s="13" t="s">
        <v>179</v>
      </c>
      <c r="B92" s="82">
        <f t="shared" ref="B92:G92" si="10">SUM(B2:B90)</f>
        <v>143716</v>
      </c>
      <c r="C92" s="82">
        <f t="shared" si="10"/>
        <v>309683502</v>
      </c>
      <c r="D92" s="83">
        <f t="shared" si="10"/>
        <v>1802254.2999999996</v>
      </c>
      <c r="E92" s="83">
        <f t="shared" si="10"/>
        <v>1612831.678416</v>
      </c>
      <c r="F92" s="83">
        <f t="shared" si="10"/>
        <v>3167950.0999999992</v>
      </c>
      <c r="G92" s="103">
        <f t="shared" si="10"/>
        <v>6583036.0784160029</v>
      </c>
      <c r="H92" s="97">
        <f>C92/B92</f>
        <v>2154.829677976008</v>
      </c>
      <c r="I92" s="15">
        <f>G92/B92</f>
        <v>45.805867672465162</v>
      </c>
    </row>
    <row r="96" spans="1:9" ht="18.75" customHeight="1" x14ac:dyDescent="0.2">
      <c r="A96" s="90" t="s">
        <v>138</v>
      </c>
    </row>
    <row r="97" spans="1:7" ht="18.75" customHeight="1" x14ac:dyDescent="0.2">
      <c r="A97" s="60" t="s">
        <v>139</v>
      </c>
      <c r="B97" s="61"/>
      <c r="C97" s="73">
        <v>1042804</v>
      </c>
      <c r="D97" s="74">
        <v>6877.43</v>
      </c>
      <c r="E97" s="64">
        <f t="shared" ref="E97:E119" si="11">C97*20.5/5000</f>
        <v>4275.4964</v>
      </c>
      <c r="F97" s="65">
        <v>21956.61</v>
      </c>
      <c r="G97" s="89">
        <f t="shared" ref="G97:G107" si="12">SUM(D97:F97)</f>
        <v>33109.536399999997</v>
      </c>
    </row>
    <row r="98" spans="1:7" ht="18.75" customHeight="1" x14ac:dyDescent="0.2">
      <c r="A98" s="60" t="s">
        <v>140</v>
      </c>
      <c r="B98" s="61"/>
      <c r="C98" s="73">
        <v>998619</v>
      </c>
      <c r="D98" s="74">
        <v>4737.7</v>
      </c>
      <c r="E98" s="64">
        <f t="shared" si="11"/>
        <v>4094.3379</v>
      </c>
      <c r="F98" s="65">
        <v>28023.21</v>
      </c>
      <c r="G98" s="89">
        <f t="shared" si="12"/>
        <v>36855.247900000002</v>
      </c>
    </row>
    <row r="99" spans="1:7" ht="18.75" customHeight="1" x14ac:dyDescent="0.2">
      <c r="A99" s="60" t="s">
        <v>174</v>
      </c>
      <c r="B99" s="61"/>
      <c r="C99" s="73">
        <v>190231</v>
      </c>
      <c r="D99" s="74">
        <v>837.02</v>
      </c>
      <c r="E99" s="64">
        <f>C99*20.5/5000</f>
        <v>779.94709999999998</v>
      </c>
      <c r="F99" s="65">
        <v>2825.58</v>
      </c>
      <c r="G99" s="89">
        <f>SUM(D99:F99)</f>
        <v>4442.5470999999998</v>
      </c>
    </row>
    <row r="100" spans="1:7" ht="18.75" customHeight="1" x14ac:dyDescent="0.2">
      <c r="A100" s="60" t="s">
        <v>141</v>
      </c>
      <c r="B100" s="61"/>
      <c r="C100" s="73">
        <v>272028</v>
      </c>
      <c r="D100" s="74">
        <v>1609.11</v>
      </c>
      <c r="E100" s="64">
        <f t="shared" si="11"/>
        <v>1115.3148000000001</v>
      </c>
      <c r="F100" s="65">
        <v>3420.78</v>
      </c>
      <c r="G100" s="89">
        <f t="shared" si="12"/>
        <v>6145.2047999999995</v>
      </c>
    </row>
    <row r="101" spans="1:7" ht="18.75" customHeight="1" x14ac:dyDescent="0.2">
      <c r="A101" s="60" t="s">
        <v>166</v>
      </c>
      <c r="B101" s="61"/>
      <c r="C101" s="73">
        <v>4965892</v>
      </c>
      <c r="D101" s="74">
        <v>34954.730000000003</v>
      </c>
      <c r="E101" s="64">
        <f>C101*20.5/5000</f>
        <v>20360.157200000001</v>
      </c>
      <c r="F101" s="65">
        <v>112538.25</v>
      </c>
      <c r="G101" s="89">
        <f>SUM(D101:F101)</f>
        <v>167853.1372</v>
      </c>
    </row>
    <row r="102" spans="1:7" ht="18.75" customHeight="1" x14ac:dyDescent="0.2">
      <c r="A102" s="60" t="s">
        <v>163</v>
      </c>
      <c r="B102" s="61"/>
      <c r="C102" s="73">
        <v>1102218</v>
      </c>
      <c r="D102" s="74">
        <v>5568.75</v>
      </c>
      <c r="E102" s="64">
        <f t="shared" si="11"/>
        <v>4519.0937999999996</v>
      </c>
      <c r="F102" s="65">
        <v>23367.41</v>
      </c>
      <c r="G102" s="89">
        <f t="shared" si="12"/>
        <v>33455.253799999999</v>
      </c>
    </row>
    <row r="103" spans="1:7" ht="18.75" customHeight="1" x14ac:dyDescent="0.2">
      <c r="A103" s="60" t="s">
        <v>142</v>
      </c>
      <c r="B103" s="61"/>
      <c r="C103" s="73">
        <v>1913508</v>
      </c>
      <c r="D103" s="74">
        <v>17630.43</v>
      </c>
      <c r="E103" s="64">
        <f t="shared" si="11"/>
        <v>7845.3828000000003</v>
      </c>
      <c r="F103" s="65">
        <v>49818.77</v>
      </c>
      <c r="G103" s="89">
        <f t="shared" si="12"/>
        <v>75294.582800000004</v>
      </c>
    </row>
    <row r="104" spans="1:7" ht="18.75" customHeight="1" x14ac:dyDescent="0.2">
      <c r="A104" s="60" t="s">
        <v>143</v>
      </c>
      <c r="B104" s="61"/>
      <c r="C104" s="75">
        <v>209653</v>
      </c>
      <c r="D104" s="74">
        <v>1261.6199999999999</v>
      </c>
      <c r="E104" s="64">
        <f t="shared" si="11"/>
        <v>859.57730000000004</v>
      </c>
      <c r="F104" s="65">
        <v>6054.61</v>
      </c>
      <c r="G104" s="89">
        <f t="shared" si="12"/>
        <v>8175.8072999999995</v>
      </c>
    </row>
    <row r="105" spans="1:7" ht="18.75" customHeight="1" x14ac:dyDescent="0.2">
      <c r="A105" s="60" t="s">
        <v>144</v>
      </c>
      <c r="B105" s="61"/>
      <c r="C105" s="73">
        <v>227042</v>
      </c>
      <c r="D105" s="74">
        <v>1215.93</v>
      </c>
      <c r="E105" s="64">
        <f t="shared" si="11"/>
        <v>930.87220000000002</v>
      </c>
      <c r="F105" s="65">
        <v>4330.79</v>
      </c>
      <c r="G105" s="89">
        <f t="shared" si="12"/>
        <v>6477.5922</v>
      </c>
    </row>
    <row r="106" spans="1:7" ht="18.75" customHeight="1" x14ac:dyDescent="0.2">
      <c r="A106" s="60" t="s">
        <v>145</v>
      </c>
      <c r="B106" s="61"/>
      <c r="C106" s="73">
        <v>661157</v>
      </c>
      <c r="D106" s="74">
        <v>3825.51</v>
      </c>
      <c r="E106" s="64">
        <f t="shared" si="11"/>
        <v>2710.7437</v>
      </c>
      <c r="F106" s="65">
        <v>4820.25</v>
      </c>
      <c r="G106" s="89">
        <f t="shared" si="12"/>
        <v>11356.503700000001</v>
      </c>
    </row>
    <row r="107" spans="1:7" ht="18.75" customHeight="1" x14ac:dyDescent="0.2">
      <c r="A107" s="60" t="s">
        <v>146</v>
      </c>
      <c r="B107" s="61"/>
      <c r="C107" s="73">
        <v>579227</v>
      </c>
      <c r="D107" s="74">
        <v>3958.98</v>
      </c>
      <c r="E107" s="64">
        <f t="shared" si="11"/>
        <v>2374.8307</v>
      </c>
      <c r="F107" s="65">
        <v>9099.0400000000009</v>
      </c>
      <c r="G107" s="89">
        <f t="shared" si="12"/>
        <v>15432.850700000001</v>
      </c>
    </row>
    <row r="108" spans="1:7" ht="18.75" customHeight="1" x14ac:dyDescent="0.2">
      <c r="A108" s="60" t="s">
        <v>148</v>
      </c>
      <c r="B108" s="61"/>
      <c r="C108" s="75">
        <v>2930426</v>
      </c>
      <c r="D108" s="74">
        <v>18744.77</v>
      </c>
      <c r="E108" s="64">
        <f t="shared" si="11"/>
        <v>12014.7466</v>
      </c>
      <c r="F108" s="65">
        <v>37735.35</v>
      </c>
      <c r="G108" s="89">
        <f t="shared" ref="G108:G119" si="13">SUM(D108:F108)</f>
        <v>68494.866600000008</v>
      </c>
    </row>
    <row r="109" spans="1:7" ht="18.75" customHeight="1" x14ac:dyDescent="0.2">
      <c r="A109" s="60" t="s">
        <v>162</v>
      </c>
      <c r="B109" s="61"/>
      <c r="C109" s="73">
        <v>123936</v>
      </c>
      <c r="D109" s="74">
        <v>611.24</v>
      </c>
      <c r="E109" s="64">
        <f>C109*20.5/5000</f>
        <v>508.13760000000002</v>
      </c>
      <c r="F109" s="65">
        <v>1731.41</v>
      </c>
      <c r="G109" s="89">
        <f>SUM(D109:F109)</f>
        <v>2850.7876000000001</v>
      </c>
    </row>
    <row r="110" spans="1:7" ht="18.75" customHeight="1" x14ac:dyDescent="0.2">
      <c r="A110" s="60" t="s">
        <v>149</v>
      </c>
      <c r="B110" s="61"/>
      <c r="C110" s="73">
        <v>382488</v>
      </c>
      <c r="D110" s="74">
        <v>9951.6200000000008</v>
      </c>
      <c r="E110" s="64">
        <f t="shared" si="11"/>
        <v>1568.2008000000001</v>
      </c>
      <c r="F110" s="65">
        <v>23202.5</v>
      </c>
      <c r="G110" s="89">
        <f t="shared" si="13"/>
        <v>34722.320800000001</v>
      </c>
    </row>
    <row r="111" spans="1:7" ht="18.75" customHeight="1" x14ac:dyDescent="0.2">
      <c r="A111" s="60" t="s">
        <v>94</v>
      </c>
      <c r="B111" s="61"/>
      <c r="C111" s="75">
        <v>3615408</v>
      </c>
      <c r="D111" s="74">
        <v>22493.31</v>
      </c>
      <c r="E111" s="64">
        <f t="shared" si="11"/>
        <v>14823.1728</v>
      </c>
      <c r="F111" s="65">
        <v>0</v>
      </c>
      <c r="G111" s="89">
        <f t="shared" si="13"/>
        <v>37316.482799999998</v>
      </c>
    </row>
    <row r="112" spans="1:7" ht="18.75" customHeight="1" x14ac:dyDescent="0.2">
      <c r="A112" s="60" t="s">
        <v>150</v>
      </c>
      <c r="B112" s="61"/>
      <c r="C112" s="73">
        <v>336656</v>
      </c>
      <c r="D112" s="74">
        <v>1898.2</v>
      </c>
      <c r="E112" s="64">
        <f t="shared" si="11"/>
        <v>1380.2896000000001</v>
      </c>
      <c r="F112" s="65">
        <v>8440.6</v>
      </c>
      <c r="G112" s="89">
        <f t="shared" si="13"/>
        <v>11719.089599999999</v>
      </c>
    </row>
    <row r="113" spans="1:8" ht="18.75" customHeight="1" x14ac:dyDescent="0.2">
      <c r="A113" s="60" t="s">
        <v>70</v>
      </c>
      <c r="B113" s="61">
        <v>289</v>
      </c>
      <c r="C113" s="73">
        <v>303265</v>
      </c>
      <c r="D113" s="74">
        <v>1759.17</v>
      </c>
      <c r="E113" s="64">
        <f t="shared" si="11"/>
        <v>1243.3865000000001</v>
      </c>
      <c r="F113" s="65">
        <v>4803.1499999999996</v>
      </c>
      <c r="G113" s="89">
        <f t="shared" si="13"/>
        <v>7805.7065000000002</v>
      </c>
    </row>
    <row r="114" spans="1:8" ht="18.75" customHeight="1" x14ac:dyDescent="0.2">
      <c r="A114" s="60" t="s">
        <v>64</v>
      </c>
      <c r="B114" s="61"/>
      <c r="C114" s="75">
        <v>282124</v>
      </c>
      <c r="D114" s="74">
        <v>1539.38</v>
      </c>
      <c r="E114" s="64">
        <f t="shared" si="11"/>
        <v>1156.7084</v>
      </c>
      <c r="F114" s="65">
        <v>2291</v>
      </c>
      <c r="G114" s="89">
        <f t="shared" si="13"/>
        <v>4987.0884000000005</v>
      </c>
    </row>
    <row r="115" spans="1:8" ht="18.75" customHeight="1" x14ac:dyDescent="0.2">
      <c r="A115" s="60" t="s">
        <v>65</v>
      </c>
      <c r="B115" s="61">
        <v>300</v>
      </c>
      <c r="C115" s="73">
        <v>216775</v>
      </c>
      <c r="D115" s="74">
        <v>1857.76</v>
      </c>
      <c r="E115" s="64">
        <f>C115*20.5/5000</f>
        <v>888.77750000000003</v>
      </c>
      <c r="F115" s="65">
        <v>1814.7</v>
      </c>
      <c r="G115" s="89">
        <f>SUM(D115:F115)</f>
        <v>4561.2375000000002</v>
      </c>
    </row>
    <row r="116" spans="1:8" ht="18.75" customHeight="1" x14ac:dyDescent="0.2">
      <c r="A116" s="60" t="s">
        <v>152</v>
      </c>
      <c r="B116" s="61"/>
      <c r="C116" s="73">
        <v>787536</v>
      </c>
      <c r="D116" s="74">
        <v>4649.38</v>
      </c>
      <c r="E116" s="64">
        <f t="shared" si="11"/>
        <v>3228.8975999999998</v>
      </c>
      <c r="F116" s="65">
        <v>17663.560000000001</v>
      </c>
      <c r="G116" s="89">
        <f t="shared" si="13"/>
        <v>25541.837599999999</v>
      </c>
    </row>
    <row r="117" spans="1:8" ht="18.75" customHeight="1" x14ac:dyDescent="0.2">
      <c r="A117" s="60" t="s">
        <v>169</v>
      </c>
      <c r="B117" s="61"/>
      <c r="C117" s="73">
        <v>274420</v>
      </c>
      <c r="D117" s="74">
        <v>1287.21</v>
      </c>
      <c r="E117" s="64">
        <f>C117*20.5/5000</f>
        <v>1125.1220000000001</v>
      </c>
      <c r="F117" s="65">
        <v>62892</v>
      </c>
      <c r="G117" s="89">
        <f>SUM(D117:F117)</f>
        <v>65304.332000000002</v>
      </c>
    </row>
    <row r="118" spans="1:8" ht="18.75" customHeight="1" x14ac:dyDescent="0.2">
      <c r="A118" s="60" t="s">
        <v>161</v>
      </c>
      <c r="B118" s="61"/>
      <c r="C118" s="73">
        <v>48571</v>
      </c>
      <c r="D118" s="74">
        <v>238</v>
      </c>
      <c r="E118" s="64">
        <f>C118*20.5/5000</f>
        <v>199.14109999999999</v>
      </c>
      <c r="F118" s="65">
        <v>1205.97</v>
      </c>
      <c r="G118" s="89">
        <f>SUM(D118:F118)</f>
        <v>1643.1111000000001</v>
      </c>
    </row>
    <row r="119" spans="1:8" ht="18.75" customHeight="1" x14ac:dyDescent="0.2">
      <c r="A119" s="60" t="s">
        <v>153</v>
      </c>
      <c r="B119" s="61"/>
      <c r="C119" s="73">
        <v>115687</v>
      </c>
      <c r="D119" s="74">
        <v>670.64</v>
      </c>
      <c r="E119" s="64">
        <f t="shared" si="11"/>
        <v>474.31670000000003</v>
      </c>
      <c r="F119" s="65">
        <v>2790.92</v>
      </c>
      <c r="G119" s="89">
        <f t="shared" si="13"/>
        <v>3935.8766999999998</v>
      </c>
    </row>
    <row r="120" spans="1:8" ht="18.75" customHeight="1" x14ac:dyDescent="0.2">
      <c r="A120" s="78"/>
      <c r="B120" s="79"/>
      <c r="C120" s="80"/>
      <c r="D120" s="92"/>
      <c r="E120" s="92"/>
      <c r="F120" s="93"/>
      <c r="G120" s="89"/>
    </row>
    <row r="121" spans="1:8" ht="18.75" customHeight="1" x14ac:dyDescent="0.2">
      <c r="A121" s="13" t="s">
        <v>180</v>
      </c>
      <c r="B121" s="82"/>
      <c r="C121" s="82">
        <f>SUM(C96:C120)</f>
        <v>21579671</v>
      </c>
      <c r="D121" s="83">
        <f>SUM(D96:D120)</f>
        <v>148177.89000000004</v>
      </c>
      <c r="E121" s="83">
        <f>SUM(E96:E120)</f>
        <v>88476.651099999988</v>
      </c>
      <c r="F121" s="83">
        <f>SUM(F96:F120)</f>
        <v>430826.4599999999</v>
      </c>
      <c r="G121" s="83">
        <f>SUM(G96:G120)</f>
        <v>667481.00109999999</v>
      </c>
    </row>
    <row r="123" spans="1:8" s="90" customFormat="1" ht="18.75" customHeight="1" x14ac:dyDescent="0.2">
      <c r="A123" s="90" t="s">
        <v>155</v>
      </c>
      <c r="B123" s="100"/>
      <c r="C123" s="100">
        <f>SUM(C92+C121)</f>
        <v>331263173</v>
      </c>
      <c r="D123" s="101">
        <f>SUM(D92,D121)</f>
        <v>1950432.1899999997</v>
      </c>
      <c r="E123" s="101">
        <f>SUM(E92,E121)</f>
        <v>1701308.3295159999</v>
      </c>
      <c r="F123" s="101">
        <f>SUM(F92,F121)</f>
        <v>3598776.5599999991</v>
      </c>
      <c r="G123" s="101">
        <f>SUM(G92,G121)</f>
        <v>7250517.0795160029</v>
      </c>
      <c r="H123" s="102"/>
    </row>
    <row r="124" spans="1:8" ht="18.75" customHeight="1" x14ac:dyDescent="0.2">
      <c r="A124" s="99" t="s">
        <v>181</v>
      </c>
    </row>
  </sheetData>
  <phoneticPr fontId="10" type="noConversion"/>
  <pageMargins left="0.75" right="0.75" top="1" bottom="1" header="0.5" footer="0.5"/>
  <pageSetup scale="78" orientation="landscape" r:id="rId1"/>
  <headerFooter alignWithMargins="0"/>
  <rowBreaks count="1" manualBreakCount="1">
    <brk id="94" max="8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7"/>
  <sheetViews>
    <sheetView zoomScale="150" zoomScaleNormal="100" zoomScaleSheetLayoutView="100" workbookViewId="0"/>
  </sheetViews>
  <sheetFormatPr defaultColWidth="9.140625" defaultRowHeight="18.75" customHeight="1" x14ac:dyDescent="0.2"/>
  <cols>
    <col min="1" max="1" width="22.5703125" style="59" bestFit="1" customWidth="1"/>
    <col min="2" max="2" width="12.28515625" style="84" customWidth="1"/>
    <col min="3" max="3" width="15.42578125" style="84" customWidth="1"/>
    <col min="4" max="4" width="16.28515625" style="85" customWidth="1"/>
    <col min="5" max="5" width="16.5703125" style="85" customWidth="1"/>
    <col min="6" max="6" width="19.140625" style="86" customWidth="1"/>
    <col min="7" max="7" width="19.42578125" style="90" customWidth="1"/>
    <col min="8" max="8" width="15.140625" style="87" customWidth="1"/>
    <col min="9" max="9" width="13.28515625" style="59" customWidth="1"/>
    <col min="10" max="16384" width="9.140625" style="59"/>
  </cols>
  <sheetData>
    <row r="1" spans="1:9" ht="18.75" customHeight="1" x14ac:dyDescent="0.2">
      <c r="A1" s="50" t="s">
        <v>0</v>
      </c>
      <c r="B1" s="51" t="s">
        <v>66</v>
      </c>
      <c r="C1" s="52" t="s">
        <v>67</v>
      </c>
      <c r="D1" s="53" t="s">
        <v>68</v>
      </c>
      <c r="E1" s="54" t="s">
        <v>60</v>
      </c>
      <c r="F1" s="55" t="s">
        <v>69</v>
      </c>
      <c r="G1" s="88" t="s">
        <v>61</v>
      </c>
      <c r="H1" s="94" t="s">
        <v>62</v>
      </c>
      <c r="I1" s="98" t="s">
        <v>63</v>
      </c>
    </row>
    <row r="2" spans="1:9" ht="18.75" customHeight="1" x14ac:dyDescent="0.2">
      <c r="A2" s="60" t="s">
        <v>71</v>
      </c>
      <c r="B2" s="61">
        <v>427</v>
      </c>
      <c r="C2" s="62">
        <v>703142</v>
      </c>
      <c r="D2" s="63">
        <v>3493.17</v>
      </c>
      <c r="E2" s="64">
        <f>C2*32.06/5000</f>
        <v>4508.5465040000008</v>
      </c>
      <c r="F2" s="65">
        <v>9394.49</v>
      </c>
      <c r="G2" s="89">
        <f t="shared" ref="G2:G29" si="0">SUM(D2:F2)</f>
        <v>17396.206504000002</v>
      </c>
      <c r="H2" s="95">
        <f t="shared" ref="H2:H29" si="1">C2/B2</f>
        <v>1646.7025761124121</v>
      </c>
      <c r="I2" s="66">
        <f t="shared" ref="I2:I29" si="2">G2/B2</f>
        <v>40.740530454332557</v>
      </c>
    </row>
    <row r="3" spans="1:9" ht="18.75" customHeight="1" x14ac:dyDescent="0.2">
      <c r="A3" s="60" t="s">
        <v>123</v>
      </c>
      <c r="B3" s="61">
        <v>3065</v>
      </c>
      <c r="C3" s="62">
        <v>5751517</v>
      </c>
      <c r="D3" s="63">
        <v>27548.560000000001</v>
      </c>
      <c r="E3" s="64">
        <f t="shared" ref="E3:E67" si="3">C3*32.06/5000</f>
        <v>36878.727004</v>
      </c>
      <c r="F3" s="65">
        <v>45914.39</v>
      </c>
      <c r="G3" s="89">
        <f t="shared" si="0"/>
        <v>110341.677004</v>
      </c>
      <c r="H3" s="95">
        <f t="shared" si="1"/>
        <v>1876.5145187601959</v>
      </c>
      <c r="I3" s="66">
        <f t="shared" si="2"/>
        <v>36.000547146492657</v>
      </c>
    </row>
    <row r="4" spans="1:9" ht="18.75" customHeight="1" x14ac:dyDescent="0.2">
      <c r="A4" s="60" t="s">
        <v>113</v>
      </c>
      <c r="B4" s="61">
        <v>2008</v>
      </c>
      <c r="C4" s="62">
        <v>3778022</v>
      </c>
      <c r="D4" s="63">
        <v>21444.13</v>
      </c>
      <c r="E4" s="64">
        <f t="shared" si="3"/>
        <v>24224.677064000003</v>
      </c>
      <c r="F4" s="65">
        <v>39337.339999999997</v>
      </c>
      <c r="G4" s="89">
        <f t="shared" si="0"/>
        <v>85006.147064000004</v>
      </c>
      <c r="H4" s="95">
        <f t="shared" si="1"/>
        <v>1881.4850597609561</v>
      </c>
      <c r="I4" s="66">
        <f t="shared" si="2"/>
        <v>42.333738577689246</v>
      </c>
    </row>
    <row r="5" spans="1:9" ht="18.75" customHeight="1" x14ac:dyDescent="0.2">
      <c r="A5" s="60" t="s">
        <v>2</v>
      </c>
      <c r="B5" s="61">
        <v>3385</v>
      </c>
      <c r="C5" s="62">
        <v>6817744</v>
      </c>
      <c r="D5" s="63">
        <v>32062.27</v>
      </c>
      <c r="E5" s="64">
        <f t="shared" si="3"/>
        <v>43715.374528</v>
      </c>
      <c r="F5" s="65">
        <v>77229.98</v>
      </c>
      <c r="G5" s="89">
        <f t="shared" si="0"/>
        <v>153007.62452800001</v>
      </c>
      <c r="H5" s="95">
        <f t="shared" si="1"/>
        <v>2014.1045790251108</v>
      </c>
      <c r="I5" s="66">
        <f t="shared" si="2"/>
        <v>45.201661603545055</v>
      </c>
    </row>
    <row r="6" spans="1:9" ht="18.75" customHeight="1" x14ac:dyDescent="0.2">
      <c r="A6" s="60" t="s">
        <v>72</v>
      </c>
      <c r="B6" s="61">
        <v>1854</v>
      </c>
      <c r="C6" s="62">
        <v>4784859</v>
      </c>
      <c r="D6" s="63">
        <v>28210.3</v>
      </c>
      <c r="E6" s="64">
        <f t="shared" si="3"/>
        <v>30680.515908000005</v>
      </c>
      <c r="F6" s="65">
        <v>39100</v>
      </c>
      <c r="G6" s="89">
        <f t="shared" si="0"/>
        <v>97990.815908000004</v>
      </c>
      <c r="H6" s="95">
        <f t="shared" si="1"/>
        <v>2580.8300970873788</v>
      </c>
      <c r="I6" s="66">
        <f t="shared" si="2"/>
        <v>52.853730263214672</v>
      </c>
    </row>
    <row r="7" spans="1:9" ht="18.75" customHeight="1" x14ac:dyDescent="0.2">
      <c r="A7" s="60" t="s">
        <v>135</v>
      </c>
      <c r="B7" s="61">
        <v>236</v>
      </c>
      <c r="C7" s="62">
        <v>579495</v>
      </c>
      <c r="D7" s="63">
        <v>3848.71</v>
      </c>
      <c r="E7" s="64">
        <f t="shared" si="3"/>
        <v>3715.7219400000008</v>
      </c>
      <c r="F7" s="65">
        <v>5339.51</v>
      </c>
      <c r="G7" s="89">
        <f t="shared" si="0"/>
        <v>12903.941940000001</v>
      </c>
      <c r="H7" s="95">
        <f t="shared" si="1"/>
        <v>2455.4872881355932</v>
      </c>
      <c r="I7" s="66">
        <f t="shared" si="2"/>
        <v>54.677720084745765</v>
      </c>
    </row>
    <row r="8" spans="1:9" ht="18.75" customHeight="1" x14ac:dyDescent="0.2">
      <c r="A8" s="60" t="s">
        <v>4</v>
      </c>
      <c r="B8" s="61">
        <v>1459</v>
      </c>
      <c r="C8" s="62">
        <v>3709830</v>
      </c>
      <c r="D8" s="63">
        <v>19675.82</v>
      </c>
      <c r="E8" s="64">
        <f t="shared" si="3"/>
        <v>23787.429960000001</v>
      </c>
      <c r="F8" s="65">
        <v>38426.26</v>
      </c>
      <c r="G8" s="89">
        <f t="shared" si="0"/>
        <v>81889.509959999996</v>
      </c>
      <c r="H8" s="95">
        <f t="shared" si="1"/>
        <v>2542.7210418094587</v>
      </c>
      <c r="I8" s="66">
        <f t="shared" si="2"/>
        <v>56.12714870459218</v>
      </c>
    </row>
    <row r="9" spans="1:9" ht="18.75" customHeight="1" x14ac:dyDescent="0.2">
      <c r="A9" s="60" t="s">
        <v>115</v>
      </c>
      <c r="B9" s="61">
        <v>439</v>
      </c>
      <c r="C9" s="62">
        <v>1147020</v>
      </c>
      <c r="D9" s="63">
        <v>6621.6</v>
      </c>
      <c r="E9" s="64">
        <f t="shared" si="3"/>
        <v>7354.6922400000003</v>
      </c>
      <c r="F9" s="65">
        <v>12771.86</v>
      </c>
      <c r="G9" s="89">
        <f t="shared" si="0"/>
        <v>26748.152240000003</v>
      </c>
      <c r="H9" s="95">
        <f t="shared" si="1"/>
        <v>2612.8018223234626</v>
      </c>
      <c r="I9" s="66">
        <f t="shared" si="2"/>
        <v>60.929731753986339</v>
      </c>
    </row>
    <row r="10" spans="1:9" ht="18.75" customHeight="1" x14ac:dyDescent="0.2">
      <c r="A10" s="60" t="s">
        <v>5</v>
      </c>
      <c r="B10" s="61">
        <v>2745</v>
      </c>
      <c r="C10" s="62">
        <v>7297033</v>
      </c>
      <c r="D10" s="63">
        <v>38816.22</v>
      </c>
      <c r="E10" s="64">
        <f t="shared" si="3"/>
        <v>46788.575596000002</v>
      </c>
      <c r="F10" s="65">
        <v>47108.73</v>
      </c>
      <c r="G10" s="89">
        <f t="shared" si="0"/>
        <v>132713.52559600002</v>
      </c>
      <c r="H10" s="95">
        <f t="shared" si="1"/>
        <v>2658.2998178506377</v>
      </c>
      <c r="I10" s="66">
        <f t="shared" si="2"/>
        <v>48.34736815883425</v>
      </c>
    </row>
    <row r="11" spans="1:9" ht="18.75" customHeight="1" x14ac:dyDescent="0.2">
      <c r="A11" s="60" t="s">
        <v>6</v>
      </c>
      <c r="B11" s="61">
        <v>241</v>
      </c>
      <c r="C11" s="62">
        <v>611675</v>
      </c>
      <c r="D11" s="63">
        <v>3717.87</v>
      </c>
      <c r="E11" s="64">
        <f t="shared" si="3"/>
        <v>3922.0601000000001</v>
      </c>
      <c r="F11" s="65">
        <v>0</v>
      </c>
      <c r="G11" s="89">
        <f t="shared" si="0"/>
        <v>7639.9300999999996</v>
      </c>
      <c r="H11" s="95">
        <f t="shared" si="1"/>
        <v>2538.0705394190873</v>
      </c>
      <c r="I11" s="66">
        <f t="shared" si="2"/>
        <v>31.700954771784232</v>
      </c>
    </row>
    <row r="12" spans="1:9" ht="18.75" customHeight="1" x14ac:dyDescent="0.2">
      <c r="A12" s="60" t="s">
        <v>177</v>
      </c>
      <c r="B12" s="61">
        <v>85</v>
      </c>
      <c r="C12" s="62">
        <v>216488</v>
      </c>
      <c r="D12" s="63">
        <v>1088.93</v>
      </c>
      <c r="E12" s="64">
        <f t="shared" si="3"/>
        <v>1388.121056</v>
      </c>
      <c r="F12" s="65">
        <v>2740.01</v>
      </c>
      <c r="G12" s="89">
        <f t="shared" si="0"/>
        <v>5217.0610560000005</v>
      </c>
      <c r="H12" s="95">
        <f t="shared" si="1"/>
        <v>2546.9176470588236</v>
      </c>
      <c r="I12" s="66">
        <f t="shared" si="2"/>
        <v>61.377188894117651</v>
      </c>
    </row>
    <row r="13" spans="1:9" ht="18.75" customHeight="1" x14ac:dyDescent="0.2">
      <c r="A13" s="60" t="s">
        <v>8</v>
      </c>
      <c r="B13" s="61">
        <v>857</v>
      </c>
      <c r="C13" s="62">
        <v>1955662</v>
      </c>
      <c r="D13" s="63">
        <v>14620.95</v>
      </c>
      <c r="E13" s="64">
        <f t="shared" si="3"/>
        <v>12539.704744000001</v>
      </c>
      <c r="F13" s="65">
        <v>23996.18</v>
      </c>
      <c r="G13" s="89">
        <f t="shared" si="0"/>
        <v>51156.834744</v>
      </c>
      <c r="H13" s="95">
        <f t="shared" si="1"/>
        <v>2281.9859976662779</v>
      </c>
      <c r="I13" s="66">
        <f t="shared" si="2"/>
        <v>59.692922688448071</v>
      </c>
    </row>
    <row r="14" spans="1:9" ht="18.75" customHeight="1" x14ac:dyDescent="0.2">
      <c r="A14" s="60" t="s">
        <v>9</v>
      </c>
      <c r="B14" s="61">
        <v>1151</v>
      </c>
      <c r="C14" s="62">
        <v>2897756</v>
      </c>
      <c r="D14" s="63">
        <v>15030.61</v>
      </c>
      <c r="E14" s="64">
        <f t="shared" si="3"/>
        <v>18580.411472</v>
      </c>
      <c r="F14" s="65">
        <v>40055.230000000003</v>
      </c>
      <c r="G14" s="89">
        <f t="shared" si="0"/>
        <v>73666.251472000004</v>
      </c>
      <c r="H14" s="95">
        <f t="shared" si="1"/>
        <v>2517.5986099044308</v>
      </c>
      <c r="I14" s="66">
        <f t="shared" si="2"/>
        <v>64.001956100781925</v>
      </c>
    </row>
    <row r="15" spans="1:9" ht="18.75" customHeight="1" x14ac:dyDescent="0.2">
      <c r="A15" s="60" t="s">
        <v>10</v>
      </c>
      <c r="B15" s="61">
        <v>220</v>
      </c>
      <c r="C15" s="62">
        <v>645286</v>
      </c>
      <c r="D15" s="63">
        <v>4043.05</v>
      </c>
      <c r="E15" s="64">
        <f t="shared" si="3"/>
        <v>4137.573832</v>
      </c>
      <c r="F15" s="65">
        <v>7584.09</v>
      </c>
      <c r="G15" s="89">
        <f t="shared" si="0"/>
        <v>15764.713832000001</v>
      </c>
      <c r="H15" s="95">
        <f t="shared" si="1"/>
        <v>2933.1181818181817</v>
      </c>
      <c r="I15" s="66">
        <f t="shared" si="2"/>
        <v>71.657790145454555</v>
      </c>
    </row>
    <row r="16" spans="1:9" ht="18.75" customHeight="1" x14ac:dyDescent="0.2">
      <c r="A16" s="60" t="s">
        <v>12</v>
      </c>
      <c r="B16" s="61">
        <v>2287</v>
      </c>
      <c r="C16" s="62">
        <v>5588624</v>
      </c>
      <c r="D16" s="63">
        <v>29949.25</v>
      </c>
      <c r="E16" s="64">
        <f t="shared" si="3"/>
        <v>35834.257088000006</v>
      </c>
      <c r="F16" s="65">
        <v>35585.360000000001</v>
      </c>
      <c r="G16" s="89">
        <f t="shared" si="0"/>
        <v>101368.86708800001</v>
      </c>
      <c r="H16" s="95">
        <f t="shared" si="1"/>
        <v>2443.6484477481417</v>
      </c>
      <c r="I16" s="66">
        <f t="shared" si="2"/>
        <v>44.323947130738965</v>
      </c>
    </row>
    <row r="17" spans="1:9" ht="18.75" customHeight="1" x14ac:dyDescent="0.2">
      <c r="A17" s="60" t="s">
        <v>125</v>
      </c>
      <c r="B17" s="61">
        <v>306</v>
      </c>
      <c r="C17" s="62">
        <v>711094</v>
      </c>
      <c r="D17" s="63">
        <v>3574.62</v>
      </c>
      <c r="E17" s="64">
        <f t="shared" si="3"/>
        <v>4559.5347280000005</v>
      </c>
      <c r="F17" s="65">
        <v>14215.87</v>
      </c>
      <c r="G17" s="89">
        <f t="shared" si="0"/>
        <v>22350.024728</v>
      </c>
      <c r="H17" s="95">
        <f t="shared" si="1"/>
        <v>2323.8366013071895</v>
      </c>
      <c r="I17" s="66">
        <f t="shared" si="2"/>
        <v>73.039296496732021</v>
      </c>
    </row>
    <row r="18" spans="1:9" ht="18.75" customHeight="1" x14ac:dyDescent="0.2">
      <c r="A18" s="60" t="s">
        <v>13</v>
      </c>
      <c r="B18" s="61">
        <v>1986</v>
      </c>
      <c r="C18" s="62">
        <v>5099131</v>
      </c>
      <c r="D18" s="63">
        <v>31267.93</v>
      </c>
      <c r="E18" s="64">
        <f t="shared" si="3"/>
        <v>32695.627972000002</v>
      </c>
      <c r="F18" s="65">
        <v>49469.91</v>
      </c>
      <c r="G18" s="89">
        <f t="shared" si="0"/>
        <v>113433.46797200001</v>
      </c>
      <c r="H18" s="95">
        <f t="shared" si="1"/>
        <v>2567.5382678751257</v>
      </c>
      <c r="I18" s="66">
        <f t="shared" si="2"/>
        <v>57.116549834843916</v>
      </c>
    </row>
    <row r="19" spans="1:9" ht="18.75" customHeight="1" x14ac:dyDescent="0.2">
      <c r="A19" s="60" t="s">
        <v>15</v>
      </c>
      <c r="B19" s="61">
        <v>163</v>
      </c>
      <c r="C19" s="62">
        <v>599779</v>
      </c>
      <c r="D19" s="63">
        <v>3957.01</v>
      </c>
      <c r="E19" s="64">
        <f t="shared" si="3"/>
        <v>3845.7829480000005</v>
      </c>
      <c r="F19" s="65">
        <v>6179.94</v>
      </c>
      <c r="G19" s="89">
        <f t="shared" si="0"/>
        <v>13982.732948000001</v>
      </c>
      <c r="H19" s="95">
        <f t="shared" si="1"/>
        <v>3679.6257668711655</v>
      </c>
      <c r="I19" s="66">
        <f t="shared" si="2"/>
        <v>85.783637717791422</v>
      </c>
    </row>
    <row r="20" spans="1:9" ht="18.75" customHeight="1" x14ac:dyDescent="0.2">
      <c r="A20" s="60" t="s">
        <v>16</v>
      </c>
      <c r="B20" s="61">
        <v>961</v>
      </c>
      <c r="C20" s="62">
        <v>2350533</v>
      </c>
      <c r="D20" s="63">
        <v>53689.14</v>
      </c>
      <c r="E20" s="64">
        <f t="shared" si="3"/>
        <v>15071.617596</v>
      </c>
      <c r="F20" s="65">
        <v>25457.71</v>
      </c>
      <c r="G20" s="89">
        <f t="shared" si="0"/>
        <v>94218.467596000002</v>
      </c>
      <c r="H20" s="95">
        <f t="shared" si="1"/>
        <v>2445.9240374609781</v>
      </c>
      <c r="I20" s="66">
        <f t="shared" si="2"/>
        <v>98.042109881373577</v>
      </c>
    </row>
    <row r="21" spans="1:9" ht="18.75" customHeight="1" x14ac:dyDescent="0.2">
      <c r="A21" s="60" t="s">
        <v>73</v>
      </c>
      <c r="B21" s="61">
        <v>956</v>
      </c>
      <c r="C21" s="62">
        <v>2109145</v>
      </c>
      <c r="D21" s="63">
        <v>10792.94</v>
      </c>
      <c r="E21" s="64">
        <f t="shared" si="3"/>
        <v>13523.837740000001</v>
      </c>
      <c r="F21" s="65">
        <v>11912.38</v>
      </c>
      <c r="G21" s="89">
        <f t="shared" si="0"/>
        <v>36229.157740000002</v>
      </c>
      <c r="H21" s="95">
        <f t="shared" si="1"/>
        <v>2206.2186192468621</v>
      </c>
      <c r="I21" s="66">
        <f t="shared" si="2"/>
        <v>37.896608514644356</v>
      </c>
    </row>
    <row r="22" spans="1:9" ht="18.75" customHeight="1" x14ac:dyDescent="0.2">
      <c r="A22" s="60" t="s">
        <v>19</v>
      </c>
      <c r="B22" s="61">
        <v>1548</v>
      </c>
      <c r="C22" s="62">
        <v>3237605</v>
      </c>
      <c r="D22" s="63">
        <v>16759.13</v>
      </c>
      <c r="E22" s="64">
        <f t="shared" si="3"/>
        <v>20759.523260000002</v>
      </c>
      <c r="F22" s="65">
        <v>24585.5</v>
      </c>
      <c r="G22" s="89">
        <f t="shared" si="0"/>
        <v>62104.153260000006</v>
      </c>
      <c r="H22" s="95">
        <f t="shared" si="1"/>
        <v>2091.4760981912145</v>
      </c>
      <c r="I22" s="66">
        <f t="shared" si="2"/>
        <v>40.118962054263569</v>
      </c>
    </row>
    <row r="23" spans="1:9" ht="18.75" customHeight="1" x14ac:dyDescent="0.2">
      <c r="A23" s="60" t="s">
        <v>20</v>
      </c>
      <c r="B23" s="61">
        <v>226</v>
      </c>
      <c r="C23" s="62">
        <v>982208</v>
      </c>
      <c r="D23" s="63">
        <v>26437.09</v>
      </c>
      <c r="E23" s="64">
        <f t="shared" si="3"/>
        <v>6297.9176960000004</v>
      </c>
      <c r="F23" s="65">
        <v>14045.25</v>
      </c>
      <c r="G23" s="89">
        <f t="shared" si="0"/>
        <v>46780.257696000001</v>
      </c>
      <c r="H23" s="95">
        <f t="shared" si="1"/>
        <v>4346.0530973451323</v>
      </c>
      <c r="I23" s="66">
        <f t="shared" si="2"/>
        <v>206.99229069026549</v>
      </c>
    </row>
    <row r="24" spans="1:9" ht="18.75" customHeight="1" x14ac:dyDescent="0.2">
      <c r="A24" s="60" t="s">
        <v>107</v>
      </c>
      <c r="B24" s="73">
        <v>699</v>
      </c>
      <c r="C24" s="62">
        <v>2185334</v>
      </c>
      <c r="D24" s="63">
        <v>11046.73</v>
      </c>
      <c r="E24" s="64">
        <f t="shared" si="3"/>
        <v>14012.361608000001</v>
      </c>
      <c r="F24" s="65">
        <v>21971.21</v>
      </c>
      <c r="G24" s="89">
        <f t="shared" si="0"/>
        <v>47030.301608000002</v>
      </c>
      <c r="H24" s="95">
        <f t="shared" si="1"/>
        <v>3126.3719599427754</v>
      </c>
      <c r="I24" s="66">
        <f t="shared" si="2"/>
        <v>67.282262672389123</v>
      </c>
    </row>
    <row r="25" spans="1:9" ht="18.75" customHeight="1" x14ac:dyDescent="0.2">
      <c r="A25" s="60" t="s">
        <v>21</v>
      </c>
      <c r="B25" s="61">
        <v>1948</v>
      </c>
      <c r="C25" s="62">
        <v>3810539</v>
      </c>
      <c r="D25" s="63">
        <v>18386.14</v>
      </c>
      <c r="E25" s="64">
        <f t="shared" si="3"/>
        <v>24433.176068000001</v>
      </c>
      <c r="F25" s="65">
        <v>39666.5</v>
      </c>
      <c r="G25" s="89">
        <f t="shared" si="0"/>
        <v>82485.816068</v>
      </c>
      <c r="H25" s="95">
        <f t="shared" si="1"/>
        <v>1956.1288501026695</v>
      </c>
      <c r="I25" s="66">
        <f t="shared" si="2"/>
        <v>42.343848084188913</v>
      </c>
    </row>
    <row r="26" spans="1:9" ht="18.75" customHeight="1" x14ac:dyDescent="0.2">
      <c r="A26" s="60" t="s">
        <v>136</v>
      </c>
      <c r="B26" s="61">
        <v>2686</v>
      </c>
      <c r="C26" s="62">
        <v>5133713</v>
      </c>
      <c r="D26" s="63">
        <v>28429.81</v>
      </c>
      <c r="E26" s="64">
        <f t="shared" si="3"/>
        <v>32917.367756</v>
      </c>
      <c r="F26" s="65">
        <v>39666.5</v>
      </c>
      <c r="G26" s="89">
        <f t="shared" si="0"/>
        <v>101013.677756</v>
      </c>
      <c r="H26" s="95">
        <f t="shared" si="1"/>
        <v>1911.2855547282204</v>
      </c>
      <c r="I26" s="66">
        <f t="shared" si="2"/>
        <v>37.607474965003725</v>
      </c>
    </row>
    <row r="27" spans="1:9" ht="18.75" customHeight="1" x14ac:dyDescent="0.2">
      <c r="A27" s="60" t="s">
        <v>22</v>
      </c>
      <c r="B27" s="61">
        <v>1018</v>
      </c>
      <c r="C27" s="62">
        <v>2220244</v>
      </c>
      <c r="D27" s="63">
        <v>15629</v>
      </c>
      <c r="E27" s="64">
        <f t="shared" si="3"/>
        <v>14236.204528</v>
      </c>
      <c r="F27" s="65">
        <v>22809.06</v>
      </c>
      <c r="G27" s="89">
        <f t="shared" si="0"/>
        <v>52674.264528</v>
      </c>
      <c r="H27" s="95">
        <f t="shared" si="1"/>
        <v>2180.9862475442042</v>
      </c>
      <c r="I27" s="66">
        <f t="shared" si="2"/>
        <v>51.742892463654222</v>
      </c>
    </row>
    <row r="28" spans="1:9" ht="18.75" customHeight="1" x14ac:dyDescent="0.2">
      <c r="A28" s="60" t="s">
        <v>104</v>
      </c>
      <c r="B28" s="61">
        <v>814</v>
      </c>
      <c r="C28" s="62">
        <v>1690413</v>
      </c>
      <c r="D28" s="63">
        <v>11065.41</v>
      </c>
      <c r="E28" s="64">
        <f t="shared" si="3"/>
        <v>10838.928156</v>
      </c>
      <c r="F28" s="65">
        <v>18384.759999999998</v>
      </c>
      <c r="G28" s="89">
        <f t="shared" si="0"/>
        <v>40289.098155999993</v>
      </c>
      <c r="H28" s="95">
        <f t="shared" si="1"/>
        <v>2076.6744471744473</v>
      </c>
      <c r="I28" s="66">
        <f t="shared" si="2"/>
        <v>49.495206579852571</v>
      </c>
    </row>
    <row r="29" spans="1:9" ht="18.75" customHeight="1" x14ac:dyDescent="0.2">
      <c r="A29" s="60" t="s">
        <v>108</v>
      </c>
      <c r="B29" s="61">
        <v>2111</v>
      </c>
      <c r="C29" s="62">
        <v>4297530</v>
      </c>
      <c r="D29" s="63">
        <v>27287.1</v>
      </c>
      <c r="E29" s="64">
        <f t="shared" si="3"/>
        <v>27555.762360000001</v>
      </c>
      <c r="F29" s="65">
        <v>51643.6</v>
      </c>
      <c r="G29" s="89">
        <f t="shared" si="0"/>
        <v>106486.46236</v>
      </c>
      <c r="H29" s="95">
        <f t="shared" si="1"/>
        <v>2035.7792515395547</v>
      </c>
      <c r="I29" s="66">
        <f t="shared" si="2"/>
        <v>50.443610781620087</v>
      </c>
    </row>
    <row r="30" spans="1:9" ht="18.75" customHeight="1" x14ac:dyDescent="0.2">
      <c r="A30" s="60" t="s">
        <v>28</v>
      </c>
      <c r="B30" s="61">
        <v>1508</v>
      </c>
      <c r="C30" s="62">
        <v>3293737</v>
      </c>
      <c r="D30" s="63">
        <v>19710.490000000002</v>
      </c>
      <c r="E30" s="64">
        <f t="shared" si="3"/>
        <v>21119.441644000002</v>
      </c>
      <c r="F30" s="65">
        <v>41196.629999999997</v>
      </c>
      <c r="G30" s="89">
        <f t="shared" ref="G30:G66" si="4">SUM(D30:F30)</f>
        <v>82026.561644000001</v>
      </c>
      <c r="H30" s="95">
        <f t="shared" ref="H30:H66" si="5">C30/B30</f>
        <v>2184.1757294429708</v>
      </c>
      <c r="I30" s="66">
        <f t="shared" ref="I30:I66" si="6">G30/B30</f>
        <v>54.394271647214858</v>
      </c>
    </row>
    <row r="31" spans="1:9" ht="18.75" customHeight="1" x14ac:dyDescent="0.2">
      <c r="A31" s="60" t="s">
        <v>29</v>
      </c>
      <c r="B31" s="61">
        <v>947</v>
      </c>
      <c r="C31" s="62">
        <v>2591032</v>
      </c>
      <c r="D31" s="63">
        <v>15680.84</v>
      </c>
      <c r="E31" s="64">
        <f t="shared" si="3"/>
        <v>16613.697184000001</v>
      </c>
      <c r="F31" s="65">
        <v>33815.449999999997</v>
      </c>
      <c r="G31" s="89">
        <f t="shared" si="4"/>
        <v>66109.987183999998</v>
      </c>
      <c r="H31" s="95">
        <f t="shared" si="5"/>
        <v>2736.0422386483633</v>
      </c>
      <c r="I31" s="66">
        <f t="shared" si="6"/>
        <v>69.809912549102421</v>
      </c>
    </row>
    <row r="32" spans="1:9" ht="18.75" customHeight="1" x14ac:dyDescent="0.2">
      <c r="A32" s="60" t="s">
        <v>31</v>
      </c>
      <c r="B32" s="61">
        <v>841</v>
      </c>
      <c r="C32" s="62">
        <v>1875236</v>
      </c>
      <c r="D32" s="63">
        <v>10651.23</v>
      </c>
      <c r="E32" s="64">
        <f t="shared" si="3"/>
        <v>12024.013232000001</v>
      </c>
      <c r="F32" s="65">
        <v>17765.53</v>
      </c>
      <c r="G32" s="89">
        <f t="shared" si="4"/>
        <v>40440.773232</v>
      </c>
      <c r="H32" s="95">
        <f t="shared" si="5"/>
        <v>2229.7693222354342</v>
      </c>
      <c r="I32" s="66">
        <f t="shared" si="6"/>
        <v>48.086531785969086</v>
      </c>
    </row>
    <row r="33" spans="1:9" ht="18.75" customHeight="1" x14ac:dyDescent="0.2">
      <c r="A33" s="60" t="s">
        <v>100</v>
      </c>
      <c r="B33" s="61">
        <v>3588</v>
      </c>
      <c r="C33" s="62">
        <v>8526613</v>
      </c>
      <c r="D33" s="63">
        <v>49895.27</v>
      </c>
      <c r="E33" s="64">
        <f t="shared" si="3"/>
        <v>54672.642556000006</v>
      </c>
      <c r="F33" s="65">
        <v>90937.08</v>
      </c>
      <c r="G33" s="89">
        <f t="shared" si="4"/>
        <v>195504.99255600001</v>
      </c>
      <c r="H33" s="95">
        <f t="shared" si="5"/>
        <v>2376.42502787068</v>
      </c>
      <c r="I33" s="66">
        <f t="shared" si="6"/>
        <v>54.488570946488295</v>
      </c>
    </row>
    <row r="34" spans="1:9" ht="18.75" customHeight="1" x14ac:dyDescent="0.2">
      <c r="A34" s="60" t="s">
        <v>34</v>
      </c>
      <c r="B34" s="61">
        <v>4191</v>
      </c>
      <c r="C34" s="62">
        <v>9593906</v>
      </c>
      <c r="D34" s="63">
        <v>62714.52</v>
      </c>
      <c r="E34" s="64">
        <f t="shared" si="3"/>
        <v>61516.125272000005</v>
      </c>
      <c r="F34" s="65">
        <v>76325.77</v>
      </c>
      <c r="G34" s="89">
        <f t="shared" si="4"/>
        <v>200556.41527200001</v>
      </c>
      <c r="H34" s="95">
        <f t="shared" si="5"/>
        <v>2289.1686948222382</v>
      </c>
      <c r="I34" s="66">
        <f t="shared" si="6"/>
        <v>47.854071885468862</v>
      </c>
    </row>
    <row r="35" spans="1:9" ht="18.75" customHeight="1" x14ac:dyDescent="0.2">
      <c r="A35" s="60" t="s">
        <v>105</v>
      </c>
      <c r="B35" s="61">
        <v>3082</v>
      </c>
      <c r="C35" s="62">
        <v>7377513</v>
      </c>
      <c r="D35" s="63">
        <v>34083.279999999999</v>
      </c>
      <c r="E35" s="64">
        <f t="shared" si="3"/>
        <v>47304.613356000009</v>
      </c>
      <c r="F35" s="65">
        <v>63274.82</v>
      </c>
      <c r="G35" s="89">
        <f t="shared" si="4"/>
        <v>144662.71335600002</v>
      </c>
      <c r="H35" s="95">
        <f t="shared" si="5"/>
        <v>2393.7420506164826</v>
      </c>
      <c r="I35" s="66">
        <f t="shared" si="6"/>
        <v>46.937934249188842</v>
      </c>
    </row>
    <row r="36" spans="1:9" ht="18.75" customHeight="1" x14ac:dyDescent="0.2">
      <c r="A36" s="60" t="s">
        <v>109</v>
      </c>
      <c r="B36" s="61">
        <v>2708</v>
      </c>
      <c r="C36" s="62">
        <v>5489755</v>
      </c>
      <c r="D36" s="63">
        <v>26899.79</v>
      </c>
      <c r="E36" s="64">
        <f t="shared" si="3"/>
        <v>35200.30906</v>
      </c>
      <c r="F36" s="65">
        <v>56561.27</v>
      </c>
      <c r="G36" s="89">
        <f t="shared" si="4"/>
        <v>118661.36906</v>
      </c>
      <c r="H36" s="95">
        <f t="shared" si="5"/>
        <v>2027.2359675036928</v>
      </c>
      <c r="I36" s="66">
        <f t="shared" si="6"/>
        <v>43.81882166174298</v>
      </c>
    </row>
    <row r="37" spans="1:9" ht="18.75" customHeight="1" x14ac:dyDescent="0.2">
      <c r="A37" s="60" t="s">
        <v>35</v>
      </c>
      <c r="B37" s="61">
        <v>1322</v>
      </c>
      <c r="C37" s="62">
        <v>2740460</v>
      </c>
      <c r="D37" s="63">
        <v>16179.91</v>
      </c>
      <c r="E37" s="64">
        <f t="shared" si="3"/>
        <v>17571.829520000003</v>
      </c>
      <c r="F37" s="65">
        <v>22558.63</v>
      </c>
      <c r="G37" s="89">
        <f t="shared" si="4"/>
        <v>56310.369520000007</v>
      </c>
      <c r="H37" s="95">
        <f t="shared" si="5"/>
        <v>2072.9652042360062</v>
      </c>
      <c r="I37" s="66">
        <f t="shared" si="6"/>
        <v>42.594833222390321</v>
      </c>
    </row>
    <row r="38" spans="1:9" ht="18.75" customHeight="1" x14ac:dyDescent="0.2">
      <c r="A38" s="60" t="s">
        <v>36</v>
      </c>
      <c r="B38" s="91">
        <v>1268</v>
      </c>
      <c r="C38" s="62">
        <v>3963118</v>
      </c>
      <c r="D38" s="63">
        <v>18608.47</v>
      </c>
      <c r="E38" s="64">
        <f t="shared" si="3"/>
        <v>25411.512616000004</v>
      </c>
      <c r="F38" s="65">
        <v>34222.629999999997</v>
      </c>
      <c r="G38" s="89">
        <f t="shared" si="4"/>
        <v>78242.612615999999</v>
      </c>
      <c r="H38" s="95">
        <f t="shared" si="5"/>
        <v>3125.48738170347</v>
      </c>
      <c r="I38" s="66">
        <f t="shared" si="6"/>
        <v>61.705530454258671</v>
      </c>
    </row>
    <row r="39" spans="1:9" ht="18.75" customHeight="1" x14ac:dyDescent="0.2">
      <c r="A39" s="60" t="s">
        <v>106</v>
      </c>
      <c r="B39" s="91">
        <v>56</v>
      </c>
      <c r="C39" s="62">
        <v>141184</v>
      </c>
      <c r="D39" s="63">
        <v>876.21</v>
      </c>
      <c r="E39" s="64">
        <f t="shared" si="3"/>
        <v>905.27180799999996</v>
      </c>
      <c r="F39" s="65">
        <v>1751.3</v>
      </c>
      <c r="G39" s="89">
        <f t="shared" si="4"/>
        <v>3532.7818079999997</v>
      </c>
      <c r="H39" s="95">
        <f t="shared" si="5"/>
        <v>2521.1428571428573</v>
      </c>
      <c r="I39" s="66">
        <f t="shared" si="6"/>
        <v>63.085389428571425</v>
      </c>
    </row>
    <row r="40" spans="1:9" ht="18.75" customHeight="1" x14ac:dyDescent="0.2">
      <c r="A40" s="60" t="s">
        <v>101</v>
      </c>
      <c r="B40" s="61">
        <v>2454</v>
      </c>
      <c r="C40" s="62">
        <v>5382029</v>
      </c>
      <c r="D40" s="63">
        <v>34408.879999999997</v>
      </c>
      <c r="E40" s="64">
        <f t="shared" si="3"/>
        <v>34509.569948000004</v>
      </c>
      <c r="F40" s="65">
        <v>0</v>
      </c>
      <c r="G40" s="89">
        <f t="shared" si="4"/>
        <v>68918.449947999994</v>
      </c>
      <c r="H40" s="95">
        <f t="shared" si="5"/>
        <v>2193.1658516707416</v>
      </c>
      <c r="I40" s="66">
        <f t="shared" si="6"/>
        <v>28.084127933170333</v>
      </c>
    </row>
    <row r="41" spans="1:9" ht="18.75" customHeight="1" x14ac:dyDescent="0.2">
      <c r="A41" s="60" t="s">
        <v>160</v>
      </c>
      <c r="B41" s="61">
        <v>186</v>
      </c>
      <c r="C41" s="62">
        <v>339425</v>
      </c>
      <c r="D41" s="63">
        <v>2288.7800000000002</v>
      </c>
      <c r="E41" s="64">
        <f t="shared" si="3"/>
        <v>2176.3930999999998</v>
      </c>
      <c r="F41" s="65">
        <v>5353.25</v>
      </c>
      <c r="G41" s="89">
        <f t="shared" si="4"/>
        <v>9818.4231</v>
      </c>
      <c r="H41" s="95">
        <f t="shared" si="5"/>
        <v>1824.8655913978494</v>
      </c>
      <c r="I41" s="66">
        <f t="shared" si="6"/>
        <v>52.787220967741938</v>
      </c>
    </row>
    <row r="42" spans="1:9" ht="18.75" customHeight="1" x14ac:dyDescent="0.2">
      <c r="A42" s="60" t="s">
        <v>39</v>
      </c>
      <c r="B42" s="61">
        <v>2831</v>
      </c>
      <c r="C42" s="62">
        <v>5473263</v>
      </c>
      <c r="D42" s="63">
        <v>39498.86</v>
      </c>
      <c r="E42" s="64">
        <f t="shared" si="3"/>
        <v>35094.562356000002</v>
      </c>
      <c r="F42" s="65">
        <v>62858.6</v>
      </c>
      <c r="G42" s="89">
        <f t="shared" si="4"/>
        <v>137452.022356</v>
      </c>
      <c r="H42" s="95">
        <f t="shared" si="5"/>
        <v>1933.3320381490639</v>
      </c>
      <c r="I42" s="66">
        <f t="shared" si="6"/>
        <v>48.552462859766869</v>
      </c>
    </row>
    <row r="43" spans="1:9" ht="18.75" customHeight="1" x14ac:dyDescent="0.2">
      <c r="A43" s="60" t="s">
        <v>78</v>
      </c>
      <c r="B43" s="61">
        <v>1617</v>
      </c>
      <c r="C43" s="62">
        <v>3770513</v>
      </c>
      <c r="D43" s="63">
        <v>21734.32</v>
      </c>
      <c r="E43" s="64">
        <f>C43*32.06/5000</f>
        <v>24176.529355999999</v>
      </c>
      <c r="F43" s="65">
        <v>23297.97</v>
      </c>
      <c r="G43" s="89">
        <f t="shared" si="4"/>
        <v>69208.819355999993</v>
      </c>
      <c r="H43" s="95">
        <f>C43/B43</f>
        <v>2331.7952999381569</v>
      </c>
      <c r="I43" s="66">
        <f t="shared" si="6"/>
        <v>42.800754085343222</v>
      </c>
    </row>
    <row r="44" spans="1:9" ht="18.75" customHeight="1" x14ac:dyDescent="0.2">
      <c r="A44" s="60" t="s">
        <v>182</v>
      </c>
      <c r="B44" s="61">
        <v>1511</v>
      </c>
      <c r="C44" s="62">
        <v>3086489</v>
      </c>
      <c r="D44" s="63">
        <v>13560.52</v>
      </c>
      <c r="E44" s="64">
        <f>C44*32.06/5000</f>
        <v>19790.567468000001</v>
      </c>
      <c r="F44" s="65">
        <v>63093.56</v>
      </c>
      <c r="G44" s="89">
        <f>SUM(D44:F44)</f>
        <v>96444.647467999996</v>
      </c>
      <c r="H44" s="95">
        <f>C44/B44</f>
        <v>2042.6796823295831</v>
      </c>
      <c r="I44" s="66">
        <f>G44/B44</f>
        <v>63.828357027134345</v>
      </c>
    </row>
    <row r="45" spans="1:9" ht="18.75" customHeight="1" x14ac:dyDescent="0.2">
      <c r="A45" s="60" t="s">
        <v>117</v>
      </c>
      <c r="B45" s="61">
        <v>7564</v>
      </c>
      <c r="C45" s="62">
        <v>14903192</v>
      </c>
      <c r="D45" s="63">
        <v>67173.31</v>
      </c>
      <c r="E45" s="64">
        <f t="shared" si="3"/>
        <v>95559.267104000013</v>
      </c>
      <c r="F45" s="65">
        <v>110705.34</v>
      </c>
      <c r="G45" s="89">
        <f t="shared" si="4"/>
        <v>273437.91710399999</v>
      </c>
      <c r="H45" s="95">
        <f t="shared" si="5"/>
        <v>1970.2792173453199</v>
      </c>
      <c r="I45" s="66">
        <f t="shared" si="6"/>
        <v>36.149909717609731</v>
      </c>
    </row>
    <row r="46" spans="1:9" ht="18.75" customHeight="1" x14ac:dyDescent="0.2">
      <c r="A46" s="60" t="s">
        <v>178</v>
      </c>
      <c r="B46" s="61">
        <v>1076</v>
      </c>
      <c r="C46" s="62">
        <v>2468585</v>
      </c>
      <c r="D46" s="63">
        <v>13068.7</v>
      </c>
      <c r="E46" s="64">
        <f t="shared" si="3"/>
        <v>15828.567020000002</v>
      </c>
      <c r="F46" s="65">
        <v>27387.83</v>
      </c>
      <c r="G46" s="89">
        <f t="shared" si="4"/>
        <v>56285.097020000001</v>
      </c>
      <c r="H46" s="95">
        <f t="shared" si="5"/>
        <v>2294.2239776951674</v>
      </c>
      <c r="I46" s="66">
        <f t="shared" si="6"/>
        <v>52.30956972118959</v>
      </c>
    </row>
    <row r="47" spans="1:9" ht="18.75" customHeight="1" x14ac:dyDescent="0.2">
      <c r="A47" s="60" t="s">
        <v>168</v>
      </c>
      <c r="B47" s="61">
        <v>2323</v>
      </c>
      <c r="C47" s="62">
        <v>6247948</v>
      </c>
      <c r="D47" s="63">
        <v>29967.01</v>
      </c>
      <c r="E47" s="64">
        <f t="shared" si="3"/>
        <v>40061.842576000003</v>
      </c>
      <c r="F47" s="65">
        <v>53100.92</v>
      </c>
      <c r="G47" s="89">
        <f t="shared" si="4"/>
        <v>123129.772576</v>
      </c>
      <c r="H47" s="95">
        <f t="shared" si="5"/>
        <v>2689.6030994403786</v>
      </c>
      <c r="I47" s="66">
        <f t="shared" si="6"/>
        <v>53.004637355144212</v>
      </c>
    </row>
    <row r="48" spans="1:9" ht="18.75" customHeight="1" x14ac:dyDescent="0.2">
      <c r="A48" s="60" t="s">
        <v>126</v>
      </c>
      <c r="B48" s="61">
        <v>1134</v>
      </c>
      <c r="C48" s="62">
        <v>3506042</v>
      </c>
      <c r="D48" s="63">
        <v>22015.360000000001</v>
      </c>
      <c r="E48" s="64">
        <f t="shared" si="3"/>
        <v>22480.741304000003</v>
      </c>
      <c r="F48" s="65">
        <v>31309.43</v>
      </c>
      <c r="G48" s="89">
        <f t="shared" si="4"/>
        <v>75805.531304000004</v>
      </c>
      <c r="H48" s="95">
        <f t="shared" si="5"/>
        <v>3091.747795414462</v>
      </c>
      <c r="I48" s="66">
        <f t="shared" si="6"/>
        <v>66.847911202821876</v>
      </c>
    </row>
    <row r="49" spans="1:9" ht="18.75" customHeight="1" x14ac:dyDescent="0.2">
      <c r="A49" s="60" t="s">
        <v>118</v>
      </c>
      <c r="B49" s="61">
        <v>1571</v>
      </c>
      <c r="C49" s="62">
        <v>4162463</v>
      </c>
      <c r="D49" s="63">
        <v>22295.72</v>
      </c>
      <c r="E49" s="64">
        <f t="shared" si="3"/>
        <v>26689.712756000004</v>
      </c>
      <c r="F49" s="65">
        <v>49339.31</v>
      </c>
      <c r="G49" s="89">
        <f t="shared" si="4"/>
        <v>98324.742756000007</v>
      </c>
      <c r="H49" s="95">
        <f t="shared" si="5"/>
        <v>2649.5626989178868</v>
      </c>
      <c r="I49" s="66">
        <f t="shared" si="6"/>
        <v>62.587360124761304</v>
      </c>
    </row>
    <row r="50" spans="1:9" ht="18.75" customHeight="1" x14ac:dyDescent="0.2">
      <c r="A50" s="60" t="s">
        <v>127</v>
      </c>
      <c r="B50" s="61">
        <v>1051</v>
      </c>
      <c r="C50" s="62">
        <v>2467491</v>
      </c>
      <c r="D50" s="63">
        <v>13812.98</v>
      </c>
      <c r="E50" s="64">
        <f t="shared" si="3"/>
        <v>15821.552292000002</v>
      </c>
      <c r="F50" s="65">
        <v>33813.67</v>
      </c>
      <c r="G50" s="89">
        <f t="shared" si="4"/>
        <v>63448.202292000002</v>
      </c>
      <c r="H50" s="95">
        <f t="shared" si="5"/>
        <v>2347.7554709800193</v>
      </c>
      <c r="I50" s="66">
        <f t="shared" si="6"/>
        <v>60.369364692673649</v>
      </c>
    </row>
    <row r="51" spans="1:9" ht="18.75" customHeight="1" x14ac:dyDescent="0.2">
      <c r="A51" s="60" t="s">
        <v>183</v>
      </c>
      <c r="B51" s="61">
        <v>1390</v>
      </c>
      <c r="C51" s="62">
        <v>3130611</v>
      </c>
      <c r="D51" s="63">
        <v>15399.99</v>
      </c>
      <c r="E51" s="64">
        <f>C51*32.06/5000</f>
        <v>20073.477732000003</v>
      </c>
      <c r="F51" s="65">
        <v>39923.24</v>
      </c>
      <c r="G51" s="89">
        <f>SUM(D51:F51)</f>
        <v>75396.70773200001</v>
      </c>
      <c r="H51" s="95">
        <f>C51/B51</f>
        <v>2252.238129496403</v>
      </c>
      <c r="I51" s="66">
        <f>G51/B51</f>
        <v>54.242235778417275</v>
      </c>
    </row>
    <row r="52" spans="1:9" ht="18.75" customHeight="1" x14ac:dyDescent="0.2">
      <c r="A52" s="60" t="s">
        <v>175</v>
      </c>
      <c r="B52" s="61">
        <v>2060</v>
      </c>
      <c r="C52" s="62">
        <v>4336012</v>
      </c>
      <c r="D52" s="63">
        <v>19733.990000000002</v>
      </c>
      <c r="E52" s="64">
        <f t="shared" si="3"/>
        <v>27802.508944000001</v>
      </c>
      <c r="F52" s="65">
        <v>50016.57</v>
      </c>
      <c r="G52" s="89">
        <f t="shared" si="4"/>
        <v>97553.068943999999</v>
      </c>
      <c r="H52" s="95">
        <f t="shared" si="5"/>
        <v>2104.8601941747575</v>
      </c>
      <c r="I52" s="66">
        <f t="shared" si="6"/>
        <v>47.355858710679612</v>
      </c>
    </row>
    <row r="53" spans="1:9" ht="18.75" customHeight="1" x14ac:dyDescent="0.2">
      <c r="A53" s="60" t="s">
        <v>128</v>
      </c>
      <c r="B53" s="61">
        <v>2784</v>
      </c>
      <c r="C53" s="62">
        <v>6837676</v>
      </c>
      <c r="D53" s="63">
        <v>35155.94</v>
      </c>
      <c r="E53" s="64">
        <f t="shared" si="3"/>
        <v>43843.178511999999</v>
      </c>
      <c r="F53" s="65">
        <v>52134.2</v>
      </c>
      <c r="G53" s="89">
        <f t="shared" si="4"/>
        <v>131133.318512</v>
      </c>
      <c r="H53" s="95">
        <f t="shared" si="5"/>
        <v>2456.0617816091954</v>
      </c>
      <c r="I53" s="66">
        <f t="shared" si="6"/>
        <v>47.102485097701148</v>
      </c>
    </row>
    <row r="54" spans="1:9" ht="18.75" customHeight="1" x14ac:dyDescent="0.2">
      <c r="A54" s="60" t="s">
        <v>176</v>
      </c>
      <c r="B54" s="61">
        <v>4796</v>
      </c>
      <c r="C54" s="62">
        <v>13566235</v>
      </c>
      <c r="D54" s="63">
        <v>64665.68</v>
      </c>
      <c r="E54" s="64">
        <f t="shared" si="3"/>
        <v>86986.698820000005</v>
      </c>
      <c r="F54" s="65">
        <v>91000.66</v>
      </c>
      <c r="G54" s="89">
        <f t="shared" si="4"/>
        <v>242653.03882000002</v>
      </c>
      <c r="H54" s="95">
        <f t="shared" si="5"/>
        <v>2828.6561718098415</v>
      </c>
      <c r="I54" s="66">
        <f t="shared" si="6"/>
        <v>50.594878819849882</v>
      </c>
    </row>
    <row r="55" spans="1:9" ht="18.75" customHeight="1" x14ac:dyDescent="0.2">
      <c r="A55" s="60" t="s">
        <v>184</v>
      </c>
      <c r="B55" s="61">
        <v>5325</v>
      </c>
      <c r="C55" s="62">
        <v>7917337</v>
      </c>
      <c r="D55" s="63">
        <v>34452.03</v>
      </c>
      <c r="E55" s="64">
        <f>C55*32.06/5000</f>
        <v>50765.964844000009</v>
      </c>
      <c r="F55" s="65">
        <v>98733.96</v>
      </c>
      <c r="G55" s="89">
        <f>SUM(D55:F55)</f>
        <v>183951.95484399999</v>
      </c>
      <c r="H55" s="95">
        <f>C55/B55</f>
        <v>1486.8238497652583</v>
      </c>
      <c r="I55" s="66">
        <f>G55/B55</f>
        <v>34.544968045821598</v>
      </c>
    </row>
    <row r="56" spans="1:9" ht="18.75" customHeight="1" x14ac:dyDescent="0.2">
      <c r="A56" s="60" t="s">
        <v>129</v>
      </c>
      <c r="B56" s="61">
        <v>2098</v>
      </c>
      <c r="C56" s="62">
        <v>4412421</v>
      </c>
      <c r="D56" s="63">
        <v>22315.27</v>
      </c>
      <c r="E56" s="64">
        <f t="shared" si="3"/>
        <v>28292.443452000003</v>
      </c>
      <c r="F56" s="65">
        <v>42519.88</v>
      </c>
      <c r="G56" s="89">
        <f t="shared" si="4"/>
        <v>93127.593452000001</v>
      </c>
      <c r="H56" s="95">
        <f t="shared" si="5"/>
        <v>2103.1558627264062</v>
      </c>
      <c r="I56" s="66">
        <f t="shared" si="6"/>
        <v>44.388748070543372</v>
      </c>
    </row>
    <row r="57" spans="1:9" ht="18.75" customHeight="1" x14ac:dyDescent="0.2">
      <c r="A57" s="60" t="s">
        <v>164</v>
      </c>
      <c r="B57" s="61">
        <v>1792</v>
      </c>
      <c r="C57" s="62">
        <v>4268116</v>
      </c>
      <c r="D57" s="63">
        <v>22745.31</v>
      </c>
      <c r="E57" s="64">
        <f t="shared" si="3"/>
        <v>27367.159792000002</v>
      </c>
      <c r="F57" s="65">
        <v>29178.04</v>
      </c>
      <c r="G57" s="89">
        <f t="shared" si="4"/>
        <v>79290.509791999997</v>
      </c>
      <c r="H57" s="95">
        <f t="shared" si="5"/>
        <v>2381.7611607142858</v>
      </c>
      <c r="I57" s="66">
        <f t="shared" si="6"/>
        <v>44.246936267857144</v>
      </c>
    </row>
    <row r="58" spans="1:9" ht="18.75" customHeight="1" x14ac:dyDescent="0.2">
      <c r="A58" s="60" t="s">
        <v>119</v>
      </c>
      <c r="B58" s="61">
        <v>401</v>
      </c>
      <c r="C58" s="62">
        <v>939734</v>
      </c>
      <c r="D58" s="63">
        <v>4846.9799999999996</v>
      </c>
      <c r="E58" s="64">
        <f t="shared" si="3"/>
        <v>6025.5744080000004</v>
      </c>
      <c r="F58" s="65">
        <v>7994.02</v>
      </c>
      <c r="G58" s="89">
        <f t="shared" si="4"/>
        <v>18866.574408</v>
      </c>
      <c r="H58" s="95">
        <f t="shared" si="5"/>
        <v>2343.4763092269327</v>
      </c>
      <c r="I58" s="66">
        <f t="shared" si="6"/>
        <v>47.048813985037405</v>
      </c>
    </row>
    <row r="59" spans="1:9" ht="18.75" customHeight="1" x14ac:dyDescent="0.2">
      <c r="A59" s="60" t="s">
        <v>165</v>
      </c>
      <c r="B59" s="61">
        <v>969</v>
      </c>
      <c r="C59" s="62">
        <v>2075481</v>
      </c>
      <c r="D59" s="63">
        <v>10438.82</v>
      </c>
      <c r="E59" s="64">
        <f t="shared" si="3"/>
        <v>13307.984172000002</v>
      </c>
      <c r="F59" s="65">
        <v>28588.34</v>
      </c>
      <c r="G59" s="89">
        <f t="shared" si="4"/>
        <v>52335.144172</v>
      </c>
      <c r="H59" s="95">
        <f t="shared" si="5"/>
        <v>2141.8792569659445</v>
      </c>
      <c r="I59" s="66">
        <f t="shared" si="6"/>
        <v>54.00943671001032</v>
      </c>
    </row>
    <row r="60" spans="1:9" ht="18.75" customHeight="1" x14ac:dyDescent="0.2">
      <c r="A60" s="60" t="s">
        <v>185</v>
      </c>
      <c r="B60" s="61">
        <v>1471</v>
      </c>
      <c r="C60" s="62">
        <v>3493293</v>
      </c>
      <c r="D60" s="71">
        <v>16304.23</v>
      </c>
      <c r="E60" s="64">
        <f>C60*32.06/5000</f>
        <v>22398.994716000001</v>
      </c>
      <c r="F60" s="65">
        <v>23726.09</v>
      </c>
      <c r="G60" s="89">
        <f>SUM(D60:F60)</f>
        <v>62429.314715999993</v>
      </c>
      <c r="H60" s="95">
        <f>C60/B60</f>
        <v>2374.7743031951054</v>
      </c>
      <c r="I60" s="66">
        <f>G60/B60</f>
        <v>42.440050792658049</v>
      </c>
    </row>
    <row r="61" spans="1:9" ht="18.75" customHeight="1" x14ac:dyDescent="0.2">
      <c r="A61" s="60" t="s">
        <v>41</v>
      </c>
      <c r="B61" s="61">
        <v>7358</v>
      </c>
      <c r="C61" s="62">
        <v>14996590</v>
      </c>
      <c r="D61" s="71">
        <v>100415.5</v>
      </c>
      <c r="E61" s="64">
        <f t="shared" si="3"/>
        <v>96158.135080000007</v>
      </c>
      <c r="F61" s="65">
        <v>114381.75999999999</v>
      </c>
      <c r="G61" s="89">
        <f t="shared" si="4"/>
        <v>310955.39507999999</v>
      </c>
      <c r="H61" s="95">
        <f t="shared" si="5"/>
        <v>2038.134003805382</v>
      </c>
      <c r="I61" s="66">
        <f t="shared" si="6"/>
        <v>42.260858260396844</v>
      </c>
    </row>
    <row r="62" spans="1:9" ht="18.75" customHeight="1" x14ac:dyDescent="0.2">
      <c r="A62" s="60" t="s">
        <v>110</v>
      </c>
      <c r="B62" s="61">
        <v>594</v>
      </c>
      <c r="C62" s="72">
        <v>1266010</v>
      </c>
      <c r="D62" s="64">
        <v>8316.7000000000007</v>
      </c>
      <c r="E62" s="64">
        <f t="shared" si="3"/>
        <v>8117.6561200000006</v>
      </c>
      <c r="F62" s="65">
        <v>15737.14</v>
      </c>
      <c r="G62" s="89">
        <f t="shared" si="4"/>
        <v>32171.49612</v>
      </c>
      <c r="H62" s="95">
        <f t="shared" si="5"/>
        <v>2131.3299663299663</v>
      </c>
      <c r="I62" s="66">
        <f t="shared" si="6"/>
        <v>54.16076787878788</v>
      </c>
    </row>
    <row r="63" spans="1:9" ht="18.75" customHeight="1" x14ac:dyDescent="0.2">
      <c r="A63" s="60" t="s">
        <v>186</v>
      </c>
      <c r="B63" s="61">
        <v>1945</v>
      </c>
      <c r="C63" s="73">
        <v>5067296</v>
      </c>
      <c r="D63" s="74">
        <v>24829.74</v>
      </c>
      <c r="E63" s="64">
        <f t="shared" si="3"/>
        <v>32491.501952000002</v>
      </c>
      <c r="F63" s="65">
        <v>64287.6</v>
      </c>
      <c r="G63" s="89">
        <f t="shared" si="4"/>
        <v>121608.841952</v>
      </c>
      <c r="H63" s="95">
        <f t="shared" si="5"/>
        <v>2605.2935732647816</v>
      </c>
      <c r="I63" s="66">
        <f t="shared" si="6"/>
        <v>62.523826196401032</v>
      </c>
    </row>
    <row r="64" spans="1:9" ht="18.75" customHeight="1" x14ac:dyDescent="0.2">
      <c r="A64" s="60" t="s">
        <v>187</v>
      </c>
      <c r="B64" s="61">
        <v>2510</v>
      </c>
      <c r="C64" s="73">
        <v>1783537</v>
      </c>
      <c r="D64" s="74">
        <v>8031.53</v>
      </c>
      <c r="E64" s="64">
        <f>C64*32.06/5000</f>
        <v>11436.039244000001</v>
      </c>
      <c r="F64" s="65">
        <v>49108.13</v>
      </c>
      <c r="G64" s="89">
        <f>SUM(D64:F64)</f>
        <v>68575.699244000003</v>
      </c>
      <c r="H64" s="95">
        <f>C64/B64</f>
        <v>710.57250996015932</v>
      </c>
      <c r="I64" s="66">
        <f>G64/B64</f>
        <v>27.320995714741038</v>
      </c>
    </row>
    <row r="65" spans="1:9" ht="18.75" customHeight="1" x14ac:dyDescent="0.2">
      <c r="A65" s="60" t="s">
        <v>188</v>
      </c>
      <c r="B65" s="61">
        <v>978</v>
      </c>
      <c r="C65" s="73">
        <v>294648</v>
      </c>
      <c r="D65" s="74">
        <v>1446.05</v>
      </c>
      <c r="E65" s="64">
        <f>C65*32.06/5000</f>
        <v>1889.2829760000002</v>
      </c>
      <c r="F65" s="65">
        <v>32367.38</v>
      </c>
      <c r="G65" s="89">
        <f>SUM(D65:F65)</f>
        <v>35702.712976000003</v>
      </c>
      <c r="H65" s="95">
        <f>C65/B65</f>
        <v>301.27607361963192</v>
      </c>
      <c r="I65" s="66">
        <f>G65/B65</f>
        <v>36.505841488752559</v>
      </c>
    </row>
    <row r="66" spans="1:9" ht="18.75" customHeight="1" x14ac:dyDescent="0.2">
      <c r="A66" s="60" t="s">
        <v>171</v>
      </c>
      <c r="B66" s="61">
        <v>2872</v>
      </c>
      <c r="C66" s="73">
        <v>7973807</v>
      </c>
      <c r="D66" s="74">
        <v>39317.83</v>
      </c>
      <c r="E66" s="64">
        <f t="shared" si="3"/>
        <v>51128.050484000007</v>
      </c>
      <c r="F66" s="65">
        <v>105847.38</v>
      </c>
      <c r="G66" s="89">
        <f t="shared" si="4"/>
        <v>196293.26048400003</v>
      </c>
      <c r="H66" s="95">
        <f t="shared" si="5"/>
        <v>2776.3951949860725</v>
      </c>
      <c r="I66" s="66">
        <f t="shared" si="6"/>
        <v>68.34723554456825</v>
      </c>
    </row>
    <row r="67" spans="1:9" ht="18.75" customHeight="1" x14ac:dyDescent="0.2">
      <c r="A67" s="60" t="s">
        <v>130</v>
      </c>
      <c r="B67" s="61">
        <v>267</v>
      </c>
      <c r="C67" s="73">
        <v>691510</v>
      </c>
      <c r="D67" s="74">
        <v>3519.68</v>
      </c>
      <c r="E67" s="64">
        <f t="shared" si="3"/>
        <v>4433.9621200000001</v>
      </c>
      <c r="F67" s="65">
        <v>0</v>
      </c>
      <c r="G67" s="89">
        <f t="shared" ref="G67:G91" si="7">SUM(D67:F67)</f>
        <v>7953.6421200000004</v>
      </c>
      <c r="H67" s="95">
        <f t="shared" ref="H67:H91" si="8">C67/B67</f>
        <v>2589.9250936329586</v>
      </c>
      <c r="I67" s="66">
        <f t="shared" ref="I67:I91" si="9">G67/B67</f>
        <v>29.78892179775281</v>
      </c>
    </row>
    <row r="68" spans="1:9" ht="18.75" customHeight="1" x14ac:dyDescent="0.2">
      <c r="A68" s="60" t="s">
        <v>172</v>
      </c>
      <c r="B68" s="61">
        <v>2430</v>
      </c>
      <c r="C68" s="73">
        <v>7833005</v>
      </c>
      <c r="D68" s="74">
        <v>37950.94</v>
      </c>
      <c r="E68" s="64">
        <f t="shared" ref="E68:E91" si="10">C68*32.06/5000</f>
        <v>50225.228060000001</v>
      </c>
      <c r="F68" s="65">
        <v>81189.5</v>
      </c>
      <c r="G68" s="89">
        <f t="shared" si="7"/>
        <v>169365.66806</v>
      </c>
      <c r="H68" s="95">
        <f t="shared" si="8"/>
        <v>3223.4588477366256</v>
      </c>
      <c r="I68" s="66">
        <f t="shared" si="9"/>
        <v>69.697805786008232</v>
      </c>
    </row>
    <row r="69" spans="1:9" ht="18.75" customHeight="1" x14ac:dyDescent="0.2">
      <c r="A69" s="60" t="s">
        <v>173</v>
      </c>
      <c r="B69" s="61">
        <v>1765</v>
      </c>
      <c r="C69" s="73">
        <v>4439868</v>
      </c>
      <c r="D69" s="74">
        <v>21801.03</v>
      </c>
      <c r="E69" s="64">
        <f t="shared" si="10"/>
        <v>28468.433616000002</v>
      </c>
      <c r="F69" s="65">
        <v>44107.33</v>
      </c>
      <c r="G69" s="89">
        <f t="shared" si="7"/>
        <v>94376.79361600001</v>
      </c>
      <c r="H69" s="95">
        <f t="shared" si="8"/>
        <v>2515.5059490084986</v>
      </c>
      <c r="I69" s="66">
        <f t="shared" si="9"/>
        <v>53.471271170538252</v>
      </c>
    </row>
    <row r="70" spans="1:9" ht="18.75" customHeight="1" x14ac:dyDescent="0.2">
      <c r="A70" s="60" t="s">
        <v>120</v>
      </c>
      <c r="B70" s="61">
        <v>1857</v>
      </c>
      <c r="C70" s="73">
        <v>4230669</v>
      </c>
      <c r="D70" s="74">
        <v>24010.01</v>
      </c>
      <c r="E70" s="64">
        <f t="shared" si="10"/>
        <v>27127.049628000004</v>
      </c>
      <c r="F70" s="65">
        <v>60389.41</v>
      </c>
      <c r="G70" s="89">
        <f t="shared" si="7"/>
        <v>111526.46962800001</v>
      </c>
      <c r="H70" s="95">
        <f t="shared" si="8"/>
        <v>2278.2277867528273</v>
      </c>
      <c r="I70" s="66">
        <f t="shared" si="9"/>
        <v>60.057334210016158</v>
      </c>
    </row>
    <row r="71" spans="1:9" ht="18.75" customHeight="1" x14ac:dyDescent="0.2">
      <c r="A71" s="60" t="s">
        <v>111</v>
      </c>
      <c r="B71" s="61">
        <v>619</v>
      </c>
      <c r="C71" s="73">
        <v>1134950</v>
      </c>
      <c r="D71" s="74">
        <v>6336.89</v>
      </c>
      <c r="E71" s="64">
        <f t="shared" si="10"/>
        <v>7277.2993999999999</v>
      </c>
      <c r="F71" s="65">
        <v>24829</v>
      </c>
      <c r="G71" s="89">
        <f t="shared" si="7"/>
        <v>38443.189400000003</v>
      </c>
      <c r="H71" s="95">
        <f t="shared" si="8"/>
        <v>1833.5218093699516</v>
      </c>
      <c r="I71" s="66">
        <f t="shared" si="9"/>
        <v>62.105314054927305</v>
      </c>
    </row>
    <row r="72" spans="1:9" ht="18.75" customHeight="1" x14ac:dyDescent="0.2">
      <c r="A72" s="60" t="s">
        <v>112</v>
      </c>
      <c r="B72" s="61">
        <v>1375</v>
      </c>
      <c r="C72" s="73">
        <v>2994877</v>
      </c>
      <c r="D72" s="74">
        <v>14674.9</v>
      </c>
      <c r="E72" s="64">
        <f t="shared" si="10"/>
        <v>19203.151324000002</v>
      </c>
      <c r="F72" s="65">
        <v>0</v>
      </c>
      <c r="G72" s="89">
        <f t="shared" si="7"/>
        <v>33878.051324</v>
      </c>
      <c r="H72" s="95">
        <f t="shared" si="8"/>
        <v>2178.0923636363636</v>
      </c>
      <c r="I72" s="66">
        <f t="shared" si="9"/>
        <v>24.638582781090911</v>
      </c>
    </row>
    <row r="73" spans="1:9" ht="18.75" customHeight="1" x14ac:dyDescent="0.2">
      <c r="A73" s="60" t="s">
        <v>121</v>
      </c>
      <c r="B73" s="61">
        <v>2113</v>
      </c>
      <c r="C73" s="73">
        <v>4543854</v>
      </c>
      <c r="D73" s="74">
        <v>28153.1</v>
      </c>
      <c r="E73" s="64">
        <f t="shared" si="10"/>
        <v>29135.191848000002</v>
      </c>
      <c r="F73" s="65">
        <v>30804.6</v>
      </c>
      <c r="G73" s="89">
        <f t="shared" si="7"/>
        <v>88092.891847999999</v>
      </c>
      <c r="H73" s="95">
        <f t="shared" si="8"/>
        <v>2150.4278277330809</v>
      </c>
      <c r="I73" s="66">
        <f t="shared" si="9"/>
        <v>41.69090953525793</v>
      </c>
    </row>
    <row r="74" spans="1:9" ht="18.75" customHeight="1" x14ac:dyDescent="0.2">
      <c r="A74" s="60" t="s">
        <v>49</v>
      </c>
      <c r="B74" s="61">
        <v>1531</v>
      </c>
      <c r="C74" s="73">
        <v>3980968</v>
      </c>
      <c r="D74" s="74">
        <v>20980.22</v>
      </c>
      <c r="E74" s="64">
        <f t="shared" si="10"/>
        <v>25525.966816000004</v>
      </c>
      <c r="F74" s="65">
        <v>30871.09</v>
      </c>
      <c r="G74" s="89">
        <f t="shared" si="7"/>
        <v>77377.276815999998</v>
      </c>
      <c r="H74" s="95">
        <f t="shared" si="8"/>
        <v>2600.2403657740037</v>
      </c>
      <c r="I74" s="66">
        <f t="shared" si="9"/>
        <v>50.540350630960155</v>
      </c>
    </row>
    <row r="75" spans="1:9" ht="18.75" customHeight="1" x14ac:dyDescent="0.2">
      <c r="A75" s="60" t="s">
        <v>50</v>
      </c>
      <c r="B75" s="61">
        <v>1703</v>
      </c>
      <c r="C75" s="73">
        <v>4364835</v>
      </c>
      <c r="D75" s="74">
        <v>24237.85</v>
      </c>
      <c r="E75" s="64">
        <f t="shared" si="10"/>
        <v>27987.322020000003</v>
      </c>
      <c r="F75" s="65">
        <v>47185.63</v>
      </c>
      <c r="G75" s="89">
        <f t="shared" si="7"/>
        <v>99410.802020000003</v>
      </c>
      <c r="H75" s="95">
        <f t="shared" si="8"/>
        <v>2563.027011156782</v>
      </c>
      <c r="I75" s="66">
        <f t="shared" si="9"/>
        <v>58.373929547856726</v>
      </c>
    </row>
    <row r="76" spans="1:9" ht="18.75" customHeight="1" x14ac:dyDescent="0.2">
      <c r="A76" s="60" t="s">
        <v>51</v>
      </c>
      <c r="B76" s="61">
        <v>618</v>
      </c>
      <c r="C76" s="73">
        <v>1439053</v>
      </c>
      <c r="D76" s="74">
        <v>7535.81</v>
      </c>
      <c r="E76" s="64">
        <f t="shared" si="10"/>
        <v>9227.2078359999996</v>
      </c>
      <c r="F76" s="65">
        <v>23085.31</v>
      </c>
      <c r="G76" s="89">
        <f t="shared" si="7"/>
        <v>39848.327835999997</v>
      </c>
      <c r="H76" s="95">
        <f t="shared" si="8"/>
        <v>2328.5647249190938</v>
      </c>
      <c r="I76" s="66">
        <f t="shared" si="9"/>
        <v>64.479494880258898</v>
      </c>
    </row>
    <row r="77" spans="1:9" ht="18.75" customHeight="1" x14ac:dyDescent="0.2">
      <c r="A77" s="60" t="s">
        <v>75</v>
      </c>
      <c r="B77" s="61">
        <v>2565</v>
      </c>
      <c r="C77" s="75">
        <v>5463721</v>
      </c>
      <c r="D77" s="74">
        <v>33388.239999999998</v>
      </c>
      <c r="E77" s="64">
        <f t="shared" si="10"/>
        <v>35033.379052000004</v>
      </c>
      <c r="F77" s="65">
        <v>55364.98</v>
      </c>
      <c r="G77" s="89">
        <f t="shared" si="7"/>
        <v>123786.59905200001</v>
      </c>
      <c r="H77" s="95">
        <f t="shared" si="8"/>
        <v>2130.1056530214423</v>
      </c>
      <c r="I77" s="66">
        <f t="shared" si="9"/>
        <v>48.259882671345032</v>
      </c>
    </row>
    <row r="78" spans="1:9" ht="18.75" customHeight="1" x14ac:dyDescent="0.2">
      <c r="A78" s="60" t="s">
        <v>134</v>
      </c>
      <c r="B78" s="61">
        <v>197</v>
      </c>
      <c r="C78" s="73">
        <v>321337</v>
      </c>
      <c r="D78" s="74">
        <v>1683.5</v>
      </c>
      <c r="E78" s="64">
        <f t="shared" si="10"/>
        <v>2060.412844</v>
      </c>
      <c r="F78" s="65">
        <v>0</v>
      </c>
      <c r="G78" s="89">
        <f t="shared" si="7"/>
        <v>3743.912844</v>
      </c>
      <c r="H78" s="95">
        <f t="shared" si="8"/>
        <v>1631.1522842639595</v>
      </c>
      <c r="I78" s="66">
        <f t="shared" si="9"/>
        <v>19.004633725888326</v>
      </c>
    </row>
    <row r="79" spans="1:9" ht="18.75" customHeight="1" x14ac:dyDescent="0.2">
      <c r="A79" s="60" t="s">
        <v>53</v>
      </c>
      <c r="B79" s="61">
        <v>975</v>
      </c>
      <c r="C79" s="73">
        <v>2815868</v>
      </c>
      <c r="D79" s="74">
        <v>67930.22</v>
      </c>
      <c r="E79" s="64">
        <f t="shared" si="10"/>
        <v>18055.345616000002</v>
      </c>
      <c r="F79" s="65">
        <v>32733.919999999998</v>
      </c>
      <c r="G79" s="89">
        <f t="shared" si="7"/>
        <v>118719.48561600001</v>
      </c>
      <c r="H79" s="95">
        <f t="shared" si="8"/>
        <v>2888.0697435897437</v>
      </c>
      <c r="I79" s="66">
        <f t="shared" si="9"/>
        <v>121.76357499076924</v>
      </c>
    </row>
    <row r="80" spans="1:9" ht="18.75" customHeight="1" x14ac:dyDescent="0.2">
      <c r="A80" s="60" t="s">
        <v>54</v>
      </c>
      <c r="B80" s="61">
        <v>678</v>
      </c>
      <c r="C80" s="73">
        <v>2065845</v>
      </c>
      <c r="D80" s="74">
        <v>13410.66</v>
      </c>
      <c r="E80" s="64">
        <f t="shared" si="10"/>
        <v>13246.19814</v>
      </c>
      <c r="F80" s="65">
        <v>21592.95</v>
      </c>
      <c r="G80" s="89">
        <f t="shared" si="7"/>
        <v>48249.808140000001</v>
      </c>
      <c r="H80" s="95">
        <f t="shared" si="8"/>
        <v>3046.9690265486724</v>
      </c>
      <c r="I80" s="66">
        <f t="shared" si="9"/>
        <v>71.164908761061952</v>
      </c>
    </row>
    <row r="81" spans="1:9" ht="18.75" customHeight="1" x14ac:dyDescent="0.2">
      <c r="A81" s="60" t="s">
        <v>122</v>
      </c>
      <c r="B81" s="61">
        <v>783</v>
      </c>
      <c r="C81" s="73">
        <v>1833707</v>
      </c>
      <c r="D81" s="74">
        <v>11828.63</v>
      </c>
      <c r="E81" s="64">
        <f t="shared" si="10"/>
        <v>11757.729284000001</v>
      </c>
      <c r="F81" s="65">
        <v>13735.36</v>
      </c>
      <c r="G81" s="89">
        <f t="shared" si="7"/>
        <v>37321.719283999999</v>
      </c>
      <c r="H81" s="95">
        <f t="shared" si="8"/>
        <v>2341.8991060025542</v>
      </c>
      <c r="I81" s="66">
        <f t="shared" si="9"/>
        <v>47.66503101404853</v>
      </c>
    </row>
    <row r="82" spans="1:9" ht="18.75" customHeight="1" x14ac:dyDescent="0.2">
      <c r="A82" s="60" t="s">
        <v>57</v>
      </c>
      <c r="B82" s="61">
        <v>1682</v>
      </c>
      <c r="C82" s="75">
        <v>3522565</v>
      </c>
      <c r="D82" s="74">
        <v>16904.78</v>
      </c>
      <c r="E82" s="64">
        <f t="shared" si="10"/>
        <v>22586.68678</v>
      </c>
      <c r="F82" s="65">
        <v>49989.31</v>
      </c>
      <c r="G82" s="89">
        <f t="shared" si="7"/>
        <v>89480.77678</v>
      </c>
      <c r="H82" s="95">
        <f t="shared" si="8"/>
        <v>2094.2717003567182</v>
      </c>
      <c r="I82" s="66">
        <f t="shared" si="9"/>
        <v>53.199034946492269</v>
      </c>
    </row>
    <row r="83" spans="1:9" ht="18.75" customHeight="1" x14ac:dyDescent="0.2">
      <c r="A83" s="60" t="s">
        <v>44</v>
      </c>
      <c r="B83" s="61">
        <v>850</v>
      </c>
      <c r="C83" s="73">
        <v>1979391</v>
      </c>
      <c r="D83" s="74">
        <v>13631.19</v>
      </c>
      <c r="E83" s="64">
        <f t="shared" si="10"/>
        <v>12691.855092</v>
      </c>
      <c r="F83" s="65">
        <v>22351.56</v>
      </c>
      <c r="G83" s="89">
        <f t="shared" si="7"/>
        <v>48674.605091999998</v>
      </c>
      <c r="H83" s="95">
        <f t="shared" si="8"/>
        <v>2328.6952941176469</v>
      </c>
      <c r="I83" s="66">
        <f t="shared" si="9"/>
        <v>57.264241284705882</v>
      </c>
    </row>
    <row r="84" spans="1:9" ht="18.75" customHeight="1" x14ac:dyDescent="0.2">
      <c r="A84" s="60" t="s">
        <v>45</v>
      </c>
      <c r="B84" s="61">
        <v>524</v>
      </c>
      <c r="C84" s="73">
        <v>1406925</v>
      </c>
      <c r="D84" s="74">
        <v>9207.76</v>
      </c>
      <c r="E84" s="64">
        <f t="shared" si="10"/>
        <v>9021.2031000000006</v>
      </c>
      <c r="F84" s="65">
        <v>15568.57</v>
      </c>
      <c r="G84" s="89">
        <f t="shared" si="7"/>
        <v>33797.533100000001</v>
      </c>
      <c r="H84" s="95">
        <f t="shared" si="8"/>
        <v>2684.9713740458014</v>
      </c>
      <c r="I84" s="66">
        <f t="shared" si="9"/>
        <v>64.499108969465652</v>
      </c>
    </row>
    <row r="85" spans="1:9" ht="18.75" customHeight="1" x14ac:dyDescent="0.2">
      <c r="A85" s="60" t="s">
        <v>131</v>
      </c>
      <c r="B85" s="61">
        <v>350</v>
      </c>
      <c r="C85" s="75">
        <v>992149</v>
      </c>
      <c r="D85" s="74">
        <v>4990.51</v>
      </c>
      <c r="E85" s="64">
        <f t="shared" si="10"/>
        <v>6361.659388</v>
      </c>
      <c r="F85" s="65">
        <v>12335.07</v>
      </c>
      <c r="G85" s="89">
        <f t="shared" si="7"/>
        <v>23687.239388000002</v>
      </c>
      <c r="H85" s="95">
        <f t="shared" si="8"/>
        <v>2834.7114285714288</v>
      </c>
      <c r="I85" s="66">
        <f t="shared" si="9"/>
        <v>67.677826822857142</v>
      </c>
    </row>
    <row r="86" spans="1:9" ht="18.75" customHeight="1" x14ac:dyDescent="0.2">
      <c r="A86" s="60" t="s">
        <v>167</v>
      </c>
      <c r="B86" s="61">
        <v>2303</v>
      </c>
      <c r="C86" s="73">
        <v>4318690</v>
      </c>
      <c r="D86" s="74">
        <v>19529.41</v>
      </c>
      <c r="E86" s="64">
        <f t="shared" si="10"/>
        <v>27691.440280000003</v>
      </c>
      <c r="F86" s="65">
        <v>64123.17</v>
      </c>
      <c r="G86" s="89">
        <f t="shared" si="7"/>
        <v>111344.02028</v>
      </c>
      <c r="H86" s="95">
        <f t="shared" si="8"/>
        <v>1875.2453321754233</v>
      </c>
      <c r="I86" s="66">
        <f t="shared" si="9"/>
        <v>48.347381797655231</v>
      </c>
    </row>
    <row r="87" spans="1:9" ht="18.75" customHeight="1" x14ac:dyDescent="0.2">
      <c r="A87" s="60" t="s">
        <v>132</v>
      </c>
      <c r="B87" s="61">
        <v>2659</v>
      </c>
      <c r="C87" s="73">
        <v>6406086</v>
      </c>
      <c r="D87" s="74">
        <v>36270.120000000003</v>
      </c>
      <c r="E87" s="64">
        <f t="shared" si="10"/>
        <v>41075.823432000005</v>
      </c>
      <c r="F87" s="65">
        <v>66554.649999999994</v>
      </c>
      <c r="G87" s="89">
        <f t="shared" si="7"/>
        <v>143900.59343199999</v>
      </c>
      <c r="H87" s="95">
        <f t="shared" si="8"/>
        <v>2409.2087250846184</v>
      </c>
      <c r="I87" s="66">
        <f t="shared" si="9"/>
        <v>54.118312685972171</v>
      </c>
    </row>
    <row r="88" spans="1:9" ht="18.75" customHeight="1" x14ac:dyDescent="0.2">
      <c r="A88" s="60" t="s">
        <v>76</v>
      </c>
      <c r="B88" s="61">
        <v>2974</v>
      </c>
      <c r="C88" s="75">
        <v>6516905</v>
      </c>
      <c r="D88" s="74">
        <v>30731.65</v>
      </c>
      <c r="E88" s="64">
        <f t="shared" si="10"/>
        <v>41786.39486</v>
      </c>
      <c r="F88" s="65">
        <v>56588.81</v>
      </c>
      <c r="G88" s="89">
        <f t="shared" si="7"/>
        <v>129106.85485999999</v>
      </c>
      <c r="H88" s="95">
        <f t="shared" si="8"/>
        <v>2191.2928715534636</v>
      </c>
      <c r="I88" s="66">
        <f t="shared" si="9"/>
        <v>43.411854357767311</v>
      </c>
    </row>
    <row r="89" spans="1:9" ht="18.75" customHeight="1" x14ac:dyDescent="0.2">
      <c r="A89" s="60" t="s">
        <v>133</v>
      </c>
      <c r="B89" s="61">
        <v>938</v>
      </c>
      <c r="C89" s="73">
        <v>1989805</v>
      </c>
      <c r="D89" s="74">
        <v>10446.469999999999</v>
      </c>
      <c r="E89" s="64">
        <f t="shared" si="10"/>
        <v>12758.629660000001</v>
      </c>
      <c r="F89" s="65">
        <v>18128.669999999998</v>
      </c>
      <c r="G89" s="89">
        <f t="shared" si="7"/>
        <v>41333.769659999998</v>
      </c>
      <c r="H89" s="95">
        <f t="shared" si="8"/>
        <v>2121.3272921108742</v>
      </c>
      <c r="I89" s="66">
        <f t="shared" si="9"/>
        <v>44.065852515991466</v>
      </c>
    </row>
    <row r="90" spans="1:9" ht="18.75" customHeight="1" x14ac:dyDescent="0.2">
      <c r="A90" s="60" t="s">
        <v>58</v>
      </c>
      <c r="B90" s="61">
        <v>870</v>
      </c>
      <c r="C90" s="73">
        <v>2191013</v>
      </c>
      <c r="D90" s="74">
        <v>12560.46</v>
      </c>
      <c r="E90" s="64">
        <f t="shared" si="10"/>
        <v>14048.775356</v>
      </c>
      <c r="F90" s="65">
        <v>35189.78</v>
      </c>
      <c r="G90" s="89">
        <f t="shared" si="7"/>
        <v>61799.015355999996</v>
      </c>
      <c r="H90" s="95">
        <f t="shared" si="8"/>
        <v>2518.4057471264368</v>
      </c>
      <c r="I90" s="66">
        <f t="shared" si="9"/>
        <v>71.033350983908036</v>
      </c>
    </row>
    <row r="91" spans="1:9" ht="18.75" customHeight="1" x14ac:dyDescent="0.2">
      <c r="A91" s="60" t="s">
        <v>77</v>
      </c>
      <c r="B91" s="61">
        <v>2864</v>
      </c>
      <c r="C91" s="73">
        <v>4316036</v>
      </c>
      <c r="D91" s="77">
        <v>21911.599999999999</v>
      </c>
      <c r="E91" s="64">
        <f t="shared" si="10"/>
        <v>27674.422832</v>
      </c>
      <c r="F91" s="66">
        <v>42415.3</v>
      </c>
      <c r="G91" s="89">
        <f t="shared" si="7"/>
        <v>92001.322832000005</v>
      </c>
      <c r="H91" s="95">
        <f t="shared" si="8"/>
        <v>1506.9958100558658</v>
      </c>
      <c r="I91" s="66">
        <f t="shared" si="9"/>
        <v>32.123366910614529</v>
      </c>
    </row>
    <row r="92" spans="1:9" s="16" customFormat="1" ht="18.75" customHeight="1" x14ac:dyDescent="0.2">
      <c r="A92" s="78"/>
      <c r="B92" s="79"/>
      <c r="C92" s="80"/>
      <c r="D92" s="92"/>
      <c r="E92" s="92"/>
      <c r="F92" s="93"/>
      <c r="G92" s="93"/>
      <c r="H92" s="96"/>
      <c r="I92" s="93"/>
    </row>
    <row r="93" spans="1:9" ht="18.75" customHeight="1" x14ac:dyDescent="0.2">
      <c r="A93" s="13" t="s">
        <v>194</v>
      </c>
      <c r="B93" s="82">
        <f t="shared" ref="B93:G93" si="11">SUM(B2:B91)</f>
        <v>153543</v>
      </c>
      <c r="C93" s="82">
        <f t="shared" si="11"/>
        <v>342463851</v>
      </c>
      <c r="D93" s="83">
        <f t="shared" si="11"/>
        <v>1965659.1599999997</v>
      </c>
      <c r="E93" s="83">
        <f t="shared" si="11"/>
        <v>2195878.2126120003</v>
      </c>
      <c r="F93" s="83">
        <f t="shared" si="11"/>
        <v>3357938.9699999983</v>
      </c>
      <c r="G93" s="103">
        <f t="shared" si="11"/>
        <v>7519476.3426120002</v>
      </c>
      <c r="H93" s="97">
        <f>C93/B93</f>
        <v>2230.4100545124165</v>
      </c>
      <c r="I93" s="15">
        <f>G93/B93</f>
        <v>48.973097716027432</v>
      </c>
    </row>
    <row r="97" spans="1:7" ht="18.75" customHeight="1" x14ac:dyDescent="0.2">
      <c r="A97" s="90" t="s">
        <v>138</v>
      </c>
    </row>
    <row r="98" spans="1:7" ht="18.75" customHeight="1" x14ac:dyDescent="0.2">
      <c r="A98" s="60" t="s">
        <v>139</v>
      </c>
      <c r="B98" s="61">
        <v>0</v>
      </c>
      <c r="C98" s="73">
        <v>874416</v>
      </c>
      <c r="D98" s="74">
        <v>5700.22</v>
      </c>
      <c r="E98" s="64">
        <f>C98*32.06/5000</f>
        <v>5606.755392</v>
      </c>
      <c r="F98" s="65">
        <v>21956.61</v>
      </c>
      <c r="G98" s="89">
        <f t="shared" ref="G98:G122" si="12">SUM(D98:F98)</f>
        <v>33263.585392000001</v>
      </c>
    </row>
    <row r="99" spans="1:7" ht="18.75" customHeight="1" x14ac:dyDescent="0.2">
      <c r="A99" s="60" t="s">
        <v>140</v>
      </c>
      <c r="B99" s="61">
        <v>0</v>
      </c>
      <c r="C99" s="73">
        <v>1211446</v>
      </c>
      <c r="D99" s="74">
        <v>5841.93</v>
      </c>
      <c r="E99" s="64">
        <f t="shared" ref="E99:E122" si="13">C99*32.06/5000</f>
        <v>7767.791752000001</v>
      </c>
      <c r="F99" s="65">
        <v>28023.21</v>
      </c>
      <c r="G99" s="89">
        <f t="shared" si="12"/>
        <v>41632.931752000004</v>
      </c>
    </row>
    <row r="100" spans="1:7" ht="18.75" customHeight="1" x14ac:dyDescent="0.2">
      <c r="A100" s="60" t="s">
        <v>174</v>
      </c>
      <c r="B100" s="61">
        <v>0</v>
      </c>
      <c r="C100" s="73">
        <v>268498</v>
      </c>
      <c r="D100" s="74">
        <v>1213.6099999999999</v>
      </c>
      <c r="E100" s="64">
        <f t="shared" si="13"/>
        <v>1721.6091760000002</v>
      </c>
      <c r="F100" s="65">
        <v>2825.58</v>
      </c>
      <c r="G100" s="89">
        <f t="shared" si="12"/>
        <v>5760.7991760000004</v>
      </c>
    </row>
    <row r="101" spans="1:7" ht="18.75" customHeight="1" x14ac:dyDescent="0.2">
      <c r="A101" s="60" t="s">
        <v>141</v>
      </c>
      <c r="B101" s="61">
        <v>0</v>
      </c>
      <c r="C101" s="73">
        <v>136741</v>
      </c>
      <c r="D101" s="74">
        <v>1051.27</v>
      </c>
      <c r="E101" s="64">
        <f t="shared" si="13"/>
        <v>876.78329199999996</v>
      </c>
      <c r="F101" s="65">
        <v>3420.78</v>
      </c>
      <c r="G101" s="89">
        <f t="shared" si="12"/>
        <v>5348.8332920000003</v>
      </c>
    </row>
    <row r="102" spans="1:7" ht="18.75" customHeight="1" x14ac:dyDescent="0.2">
      <c r="A102" s="60" t="s">
        <v>166</v>
      </c>
      <c r="B102" s="61">
        <v>0</v>
      </c>
      <c r="C102" s="73">
        <v>6977447</v>
      </c>
      <c r="D102" s="74">
        <v>64432.99</v>
      </c>
      <c r="E102" s="64">
        <f t="shared" si="13"/>
        <v>44739.390164000004</v>
      </c>
      <c r="F102" s="65">
        <v>112538.25</v>
      </c>
      <c r="G102" s="89">
        <f t="shared" si="12"/>
        <v>221710.630164</v>
      </c>
    </row>
    <row r="103" spans="1:7" ht="18.75" customHeight="1" x14ac:dyDescent="0.2">
      <c r="A103" s="60" t="s">
        <v>163</v>
      </c>
      <c r="B103" s="61">
        <v>0</v>
      </c>
      <c r="C103" s="73">
        <v>1099985</v>
      </c>
      <c r="D103" s="74">
        <v>5705.81</v>
      </c>
      <c r="E103" s="64">
        <f t="shared" si="13"/>
        <v>7053.1038200000003</v>
      </c>
      <c r="F103" s="65">
        <v>23367.41</v>
      </c>
      <c r="G103" s="89">
        <f t="shared" si="12"/>
        <v>36126.323820000005</v>
      </c>
    </row>
    <row r="104" spans="1:7" ht="18.75" customHeight="1" x14ac:dyDescent="0.2">
      <c r="A104" s="60" t="s">
        <v>189</v>
      </c>
      <c r="B104" s="61">
        <v>0</v>
      </c>
      <c r="C104" s="73">
        <v>168130</v>
      </c>
      <c r="D104" s="74">
        <v>2737.94</v>
      </c>
      <c r="E104" s="64">
        <f t="shared" si="13"/>
        <v>1078.0495600000002</v>
      </c>
      <c r="F104" s="65">
        <v>10546.57</v>
      </c>
      <c r="G104" s="89">
        <f t="shared" si="12"/>
        <v>14362.55956</v>
      </c>
    </row>
    <row r="105" spans="1:7" ht="18.75" customHeight="1" x14ac:dyDescent="0.2">
      <c r="A105" s="60" t="s">
        <v>143</v>
      </c>
      <c r="B105" s="61">
        <v>0</v>
      </c>
      <c r="C105" s="75">
        <v>202616</v>
      </c>
      <c r="D105" s="74">
        <v>968.26</v>
      </c>
      <c r="E105" s="64">
        <f t="shared" si="13"/>
        <v>1299.1737920000003</v>
      </c>
      <c r="F105" s="65">
        <v>6054.61</v>
      </c>
      <c r="G105" s="89">
        <f t="shared" si="12"/>
        <v>8322.0437920000004</v>
      </c>
    </row>
    <row r="106" spans="1:7" ht="18.75" customHeight="1" x14ac:dyDescent="0.2">
      <c r="A106" s="60" t="s">
        <v>144</v>
      </c>
      <c r="B106" s="61">
        <v>0</v>
      </c>
      <c r="C106" s="73">
        <v>187827</v>
      </c>
      <c r="D106" s="74">
        <v>1007.19</v>
      </c>
      <c r="E106" s="64">
        <f t="shared" si="13"/>
        <v>1204.346724</v>
      </c>
      <c r="F106" s="65">
        <v>4330.79</v>
      </c>
      <c r="G106" s="89">
        <f t="shared" si="12"/>
        <v>6542.3267240000005</v>
      </c>
    </row>
    <row r="107" spans="1:7" ht="18.75" customHeight="1" x14ac:dyDescent="0.2">
      <c r="A107" s="60" t="s">
        <v>145</v>
      </c>
      <c r="B107" s="61">
        <v>0</v>
      </c>
      <c r="C107" s="73">
        <v>660298</v>
      </c>
      <c r="D107" s="74">
        <v>3874.61</v>
      </c>
      <c r="E107" s="64">
        <f t="shared" si="13"/>
        <v>4233.8307760000007</v>
      </c>
      <c r="F107" s="65">
        <v>4820.25</v>
      </c>
      <c r="G107" s="89">
        <f t="shared" si="12"/>
        <v>12928.690776000001</v>
      </c>
    </row>
    <row r="108" spans="1:7" ht="18.75" customHeight="1" x14ac:dyDescent="0.2">
      <c r="A108" s="60" t="s">
        <v>146</v>
      </c>
      <c r="B108" s="61">
        <v>0</v>
      </c>
      <c r="C108" s="73">
        <v>468768</v>
      </c>
      <c r="D108" s="74">
        <v>3703.7</v>
      </c>
      <c r="E108" s="64">
        <f t="shared" si="13"/>
        <v>3005.7404160000006</v>
      </c>
      <c r="F108" s="65">
        <v>9099.0400000000009</v>
      </c>
      <c r="G108" s="89">
        <f t="shared" si="12"/>
        <v>15808.480416000002</v>
      </c>
    </row>
    <row r="109" spans="1:7" ht="18.75" customHeight="1" x14ac:dyDescent="0.2">
      <c r="A109" s="60" t="s">
        <v>148</v>
      </c>
      <c r="B109" s="61">
        <v>0</v>
      </c>
      <c r="C109" s="75">
        <v>2908293</v>
      </c>
      <c r="D109" s="74">
        <v>13873.88</v>
      </c>
      <c r="E109" s="64">
        <f t="shared" si="13"/>
        <v>18647.974716000004</v>
      </c>
      <c r="F109" s="65">
        <v>37735.35</v>
      </c>
      <c r="G109" s="89">
        <f t="shared" si="12"/>
        <v>70257.204716000007</v>
      </c>
    </row>
    <row r="110" spans="1:7" ht="18.75" customHeight="1" x14ac:dyDescent="0.2">
      <c r="A110" s="60" t="s">
        <v>162</v>
      </c>
      <c r="B110" s="61">
        <v>0</v>
      </c>
      <c r="C110" s="73">
        <v>103359</v>
      </c>
      <c r="D110" s="74">
        <v>524</v>
      </c>
      <c r="E110" s="64">
        <f t="shared" si="13"/>
        <v>662.73790800000006</v>
      </c>
      <c r="F110" s="65">
        <v>1731.41</v>
      </c>
      <c r="G110" s="89">
        <f t="shared" si="12"/>
        <v>2918.1479079999999</v>
      </c>
    </row>
    <row r="111" spans="1:7" ht="18.75" customHeight="1" x14ac:dyDescent="0.2">
      <c r="A111" s="60" t="s">
        <v>149</v>
      </c>
      <c r="B111" s="61">
        <v>0</v>
      </c>
      <c r="C111" s="73">
        <v>251468</v>
      </c>
      <c r="D111" s="74">
        <v>2176.64</v>
      </c>
      <c r="E111" s="64">
        <f t="shared" si="13"/>
        <v>1612.4128160000002</v>
      </c>
      <c r="F111" s="65">
        <v>23202.5</v>
      </c>
      <c r="G111" s="89">
        <f t="shared" si="12"/>
        <v>26991.552815999999</v>
      </c>
    </row>
    <row r="112" spans="1:7" ht="18.75" customHeight="1" x14ac:dyDescent="0.2">
      <c r="A112" s="60" t="s">
        <v>94</v>
      </c>
      <c r="B112" s="61">
        <v>0</v>
      </c>
      <c r="C112" s="75">
        <v>3261444</v>
      </c>
      <c r="D112" s="74">
        <v>17118.689999999999</v>
      </c>
      <c r="E112" s="64">
        <f t="shared" si="13"/>
        <v>20912.378928000002</v>
      </c>
      <c r="F112" s="65">
        <v>0</v>
      </c>
      <c r="G112" s="89">
        <f t="shared" si="12"/>
        <v>38031.068928000001</v>
      </c>
    </row>
    <row r="113" spans="1:8" ht="18.75" customHeight="1" x14ac:dyDescent="0.2">
      <c r="A113" s="60" t="s">
        <v>150</v>
      </c>
      <c r="B113" s="61">
        <v>0</v>
      </c>
      <c r="C113" s="73">
        <v>296705</v>
      </c>
      <c r="D113" s="74">
        <v>1712.85</v>
      </c>
      <c r="E113" s="64">
        <f t="shared" si="13"/>
        <v>1902.4724600000002</v>
      </c>
      <c r="F113" s="65">
        <v>8440.6</v>
      </c>
      <c r="G113" s="89">
        <f t="shared" si="12"/>
        <v>12055.922460000002</v>
      </c>
    </row>
    <row r="114" spans="1:8" ht="18.75" customHeight="1" x14ac:dyDescent="0.2">
      <c r="A114" s="60" t="s">
        <v>192</v>
      </c>
      <c r="B114" s="61">
        <v>0</v>
      </c>
      <c r="C114" s="73">
        <v>544311</v>
      </c>
      <c r="D114" s="74">
        <v>2673.44</v>
      </c>
      <c r="E114" s="64">
        <f>C114*32.06/5000</f>
        <v>3490.122132</v>
      </c>
      <c r="F114" s="65">
        <v>0</v>
      </c>
      <c r="G114" s="89">
        <f>SUM(D114:F114)</f>
        <v>6163.562132</v>
      </c>
    </row>
    <row r="115" spans="1:8" ht="18.75" customHeight="1" x14ac:dyDescent="0.2">
      <c r="A115" s="60" t="s">
        <v>70</v>
      </c>
      <c r="B115" s="61">
        <v>289</v>
      </c>
      <c r="C115" s="73">
        <v>322430</v>
      </c>
      <c r="D115" s="74">
        <v>1489.92</v>
      </c>
      <c r="E115" s="64">
        <f t="shared" si="13"/>
        <v>2067.4211600000003</v>
      </c>
      <c r="F115" s="65">
        <v>4803.1499999999996</v>
      </c>
      <c r="G115" s="89">
        <f t="shared" si="12"/>
        <v>8360.4911599999996</v>
      </c>
    </row>
    <row r="116" spans="1:8" ht="18.75" customHeight="1" x14ac:dyDescent="0.2">
      <c r="A116" s="60" t="s">
        <v>190</v>
      </c>
      <c r="B116" s="61"/>
      <c r="C116" s="75">
        <v>62918</v>
      </c>
      <c r="D116" s="74">
        <v>264.26</v>
      </c>
      <c r="E116" s="64">
        <f t="shared" si="13"/>
        <v>403.43021600000003</v>
      </c>
      <c r="F116" s="65">
        <v>4479.05</v>
      </c>
      <c r="G116" s="89">
        <f t="shared" si="12"/>
        <v>5146.7402160000001</v>
      </c>
    </row>
    <row r="117" spans="1:8" ht="18.75" customHeight="1" x14ac:dyDescent="0.2">
      <c r="A117" s="60" t="s">
        <v>64</v>
      </c>
      <c r="B117" s="61">
        <v>265</v>
      </c>
      <c r="C117" s="73">
        <v>291887</v>
      </c>
      <c r="D117" s="74">
        <v>1663.27</v>
      </c>
      <c r="E117" s="64">
        <f t="shared" si="13"/>
        <v>1871.5794440000002</v>
      </c>
      <c r="F117" s="65">
        <v>2291</v>
      </c>
      <c r="G117" s="89">
        <f t="shared" si="12"/>
        <v>5825.8494440000004</v>
      </c>
    </row>
    <row r="118" spans="1:8" ht="18.75" customHeight="1" x14ac:dyDescent="0.2">
      <c r="A118" s="60" t="s">
        <v>152</v>
      </c>
      <c r="B118" s="61">
        <v>0</v>
      </c>
      <c r="C118" s="73">
        <v>626777</v>
      </c>
      <c r="D118" s="74">
        <v>3071.2</v>
      </c>
      <c r="E118" s="64">
        <f t="shared" si="13"/>
        <v>4018.8941240000004</v>
      </c>
      <c r="F118" s="65">
        <v>17663.560000000001</v>
      </c>
      <c r="G118" s="89">
        <f t="shared" si="12"/>
        <v>24753.654124000001</v>
      </c>
    </row>
    <row r="119" spans="1:8" ht="18.75" customHeight="1" x14ac:dyDescent="0.2">
      <c r="A119" s="60" t="s">
        <v>169</v>
      </c>
      <c r="B119" s="61">
        <v>0</v>
      </c>
      <c r="C119" s="73">
        <v>1315686</v>
      </c>
      <c r="D119" s="74">
        <v>6385.55</v>
      </c>
      <c r="E119" s="64">
        <f t="shared" si="13"/>
        <v>8436.178632000001</v>
      </c>
      <c r="F119" s="65">
        <v>62892</v>
      </c>
      <c r="G119" s="89">
        <f t="shared" si="12"/>
        <v>77713.728631999998</v>
      </c>
    </row>
    <row r="120" spans="1:8" ht="18.75" customHeight="1" x14ac:dyDescent="0.2">
      <c r="A120" s="60" t="s">
        <v>191</v>
      </c>
      <c r="B120" s="61">
        <v>0</v>
      </c>
      <c r="C120" s="73">
        <v>9385</v>
      </c>
      <c r="D120" s="74">
        <v>45.99</v>
      </c>
      <c r="E120" s="64">
        <f>C120*32.06/5000</f>
        <v>60.176620000000007</v>
      </c>
      <c r="F120" s="65">
        <v>0</v>
      </c>
      <c r="G120" s="89">
        <f>SUM(D120:F120)</f>
        <v>106.16662000000001</v>
      </c>
    </row>
    <row r="121" spans="1:8" ht="18.75" customHeight="1" x14ac:dyDescent="0.2">
      <c r="A121" s="60" t="s">
        <v>161</v>
      </c>
      <c r="B121" s="61">
        <v>0</v>
      </c>
      <c r="C121" s="73">
        <v>39196</v>
      </c>
      <c r="D121" s="74">
        <v>197.16</v>
      </c>
      <c r="E121" s="64">
        <f t="shared" si="13"/>
        <v>251.32475199999999</v>
      </c>
      <c r="F121" s="65">
        <v>1205.97</v>
      </c>
      <c r="G121" s="89">
        <f t="shared" si="12"/>
        <v>1654.4547520000001</v>
      </c>
    </row>
    <row r="122" spans="1:8" ht="18.75" customHeight="1" x14ac:dyDescent="0.2">
      <c r="A122" s="60" t="s">
        <v>153</v>
      </c>
      <c r="B122" s="61">
        <v>0</v>
      </c>
      <c r="C122" s="73">
        <v>94435</v>
      </c>
      <c r="D122" s="74">
        <v>557.64</v>
      </c>
      <c r="E122" s="64">
        <f t="shared" si="13"/>
        <v>605.51722000000007</v>
      </c>
      <c r="F122" s="65">
        <v>2790.92</v>
      </c>
      <c r="G122" s="89">
        <f t="shared" si="12"/>
        <v>3954.0772200000001</v>
      </c>
    </row>
    <row r="123" spans="1:8" ht="18.75" customHeight="1" x14ac:dyDescent="0.2">
      <c r="A123" s="78"/>
      <c r="B123" s="79"/>
      <c r="C123" s="80"/>
      <c r="D123" s="92"/>
      <c r="E123" s="92"/>
      <c r="F123" s="93"/>
      <c r="G123" s="89"/>
    </row>
    <row r="124" spans="1:8" ht="18.75" customHeight="1" x14ac:dyDescent="0.2">
      <c r="A124" s="13" t="s">
        <v>193</v>
      </c>
      <c r="B124" s="82"/>
      <c r="C124" s="82">
        <f>SUM(C97:C123)</f>
        <v>22384466</v>
      </c>
      <c r="D124" s="83">
        <f>SUM(D97:D123)</f>
        <v>147992.02000000002</v>
      </c>
      <c r="E124" s="83">
        <f>SUM(E97:E123)</f>
        <v>143529.19599200002</v>
      </c>
      <c r="F124" s="83">
        <f>SUM(F97:F123)</f>
        <v>394218.60999999993</v>
      </c>
      <c r="G124" s="83">
        <f>SUM(G97:G123)</f>
        <v>685739.82599200017</v>
      </c>
    </row>
    <row r="126" spans="1:8" s="90" customFormat="1" ht="18.75" customHeight="1" x14ac:dyDescent="0.2">
      <c r="A126" s="90" t="s">
        <v>155</v>
      </c>
      <c r="B126" s="100"/>
      <c r="C126" s="100">
        <f>SUM(C93+C124)</f>
        <v>364848317</v>
      </c>
      <c r="D126" s="101">
        <f>SUM(D93,D124)</f>
        <v>2113651.1799999997</v>
      </c>
      <c r="E126" s="101">
        <f>SUM(E93,E124)</f>
        <v>2339407.4086040002</v>
      </c>
      <c r="F126" s="101">
        <f>SUM(F93,F124)</f>
        <v>3752157.5799999982</v>
      </c>
      <c r="G126" s="101">
        <f>SUM(G93,G124)</f>
        <v>8205216.1686040005</v>
      </c>
      <c r="H126" s="102"/>
    </row>
    <row r="127" spans="1:8" ht="18.75" customHeight="1" x14ac:dyDescent="0.2">
      <c r="A127" s="99" t="s">
        <v>195</v>
      </c>
    </row>
  </sheetData>
  <phoneticPr fontId="10" type="noConversion"/>
  <pageMargins left="0.75" right="0.75" top="1" bottom="1" header="0.5" footer="0.5"/>
  <pageSetup scale="77" orientation="landscape" r:id="rId1"/>
  <headerFooter alignWithMargins="0"/>
  <rowBreaks count="1" manualBreakCount="1">
    <brk id="95" max="8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9"/>
  <sheetViews>
    <sheetView zoomScale="130" zoomScaleNormal="100" zoomScaleSheetLayoutView="100" workbookViewId="0"/>
  </sheetViews>
  <sheetFormatPr defaultColWidth="9.140625" defaultRowHeight="18.75" customHeight="1" x14ac:dyDescent="0.2"/>
  <cols>
    <col min="1" max="1" width="22.5703125" style="59" bestFit="1" customWidth="1"/>
    <col min="2" max="2" width="12.28515625" style="84" customWidth="1"/>
    <col min="3" max="3" width="15.42578125" style="84" customWidth="1"/>
    <col min="4" max="4" width="16.28515625" style="85" customWidth="1"/>
    <col min="5" max="5" width="16.5703125" style="85" customWidth="1"/>
    <col min="6" max="6" width="19.140625" style="86" customWidth="1"/>
    <col min="7" max="7" width="19.42578125" style="90" customWidth="1"/>
    <col min="8" max="8" width="15.140625" style="87" customWidth="1"/>
    <col min="9" max="9" width="13.28515625" style="59" customWidth="1"/>
    <col min="10" max="16384" width="9.140625" style="59"/>
  </cols>
  <sheetData>
    <row r="1" spans="1:9" ht="18.75" customHeight="1" x14ac:dyDescent="0.2">
      <c r="A1" s="50" t="s">
        <v>0</v>
      </c>
      <c r="B1" s="51" t="s">
        <v>66</v>
      </c>
      <c r="C1" s="52" t="s">
        <v>67</v>
      </c>
      <c r="D1" s="53" t="s">
        <v>68</v>
      </c>
      <c r="E1" s="54" t="s">
        <v>60</v>
      </c>
      <c r="F1" s="55" t="s">
        <v>69</v>
      </c>
      <c r="G1" s="88" t="s">
        <v>61</v>
      </c>
      <c r="H1" s="94" t="s">
        <v>62</v>
      </c>
      <c r="I1" s="98" t="s">
        <v>63</v>
      </c>
    </row>
    <row r="2" spans="1:9" ht="18.75" customHeight="1" x14ac:dyDescent="0.2">
      <c r="A2" s="60" t="s">
        <v>71</v>
      </c>
      <c r="B2" s="61">
        <v>427</v>
      </c>
      <c r="C2" s="62">
        <v>790976</v>
      </c>
      <c r="D2" s="63">
        <v>4040.42</v>
      </c>
      <c r="E2" s="64">
        <f>C2*27/5000</f>
        <v>4271.2704000000003</v>
      </c>
      <c r="F2" s="65">
        <v>8361.4</v>
      </c>
      <c r="G2" s="89">
        <f t="shared" ref="G2:G68" si="0">SUM(D2:F2)</f>
        <v>16673.090400000001</v>
      </c>
      <c r="H2" s="95">
        <f>C2/B2</f>
        <v>1852.4028103044498</v>
      </c>
      <c r="I2" s="66">
        <f>G2/B2</f>
        <v>39.04705011709602</v>
      </c>
    </row>
    <row r="3" spans="1:9" ht="18.75" customHeight="1" x14ac:dyDescent="0.2">
      <c r="A3" s="60" t="s">
        <v>123</v>
      </c>
      <c r="B3" s="61">
        <v>3002</v>
      </c>
      <c r="C3" s="62">
        <v>6001053</v>
      </c>
      <c r="D3" s="63">
        <v>28757.71</v>
      </c>
      <c r="E3" s="64">
        <f t="shared" ref="E3:E66" si="1">C3*27/5000</f>
        <v>32405.6862</v>
      </c>
      <c r="F3" s="65">
        <v>45914.39</v>
      </c>
      <c r="G3" s="89">
        <f t="shared" si="0"/>
        <v>107077.7862</v>
      </c>
      <c r="H3" s="95">
        <f t="shared" ref="H3:H69" si="2">C3/B3</f>
        <v>1999.0183211192539</v>
      </c>
      <c r="I3" s="66">
        <f t="shared" ref="I3:I69" si="3">G3/B3</f>
        <v>35.668816189207199</v>
      </c>
    </row>
    <row r="4" spans="1:9" ht="18.75" customHeight="1" x14ac:dyDescent="0.2">
      <c r="A4" s="60" t="s">
        <v>2</v>
      </c>
      <c r="B4" s="61">
        <v>3385</v>
      </c>
      <c r="C4" s="62">
        <v>6972115</v>
      </c>
      <c r="D4" s="63">
        <v>34262.11</v>
      </c>
      <c r="E4" s="64">
        <f t="shared" si="1"/>
        <v>37649.421000000002</v>
      </c>
      <c r="F4" s="65">
        <v>77229.98</v>
      </c>
      <c r="G4" s="89">
        <f t="shared" si="0"/>
        <v>149141.511</v>
      </c>
      <c r="H4" s="95">
        <f t="shared" si="2"/>
        <v>2059.709010339734</v>
      </c>
      <c r="I4" s="66">
        <f t="shared" si="3"/>
        <v>44.059530576070898</v>
      </c>
    </row>
    <row r="5" spans="1:9" ht="18.75" customHeight="1" x14ac:dyDescent="0.2">
      <c r="A5" s="60" t="s">
        <v>72</v>
      </c>
      <c r="B5" s="61">
        <v>1854</v>
      </c>
      <c r="C5" s="62">
        <v>4517492</v>
      </c>
      <c r="D5" s="63">
        <v>19824.759999999998</v>
      </c>
      <c r="E5" s="64">
        <f t="shared" si="1"/>
        <v>24394.4568</v>
      </c>
      <c r="F5" s="65">
        <v>38124.910000000003</v>
      </c>
      <c r="G5" s="89">
        <f t="shared" si="0"/>
        <v>82344.126799999998</v>
      </c>
      <c r="H5" s="95">
        <f t="shared" si="2"/>
        <v>2436.6192017259978</v>
      </c>
      <c r="I5" s="66">
        <f t="shared" si="3"/>
        <v>44.414307874865159</v>
      </c>
    </row>
    <row r="6" spans="1:9" ht="18.75" customHeight="1" x14ac:dyDescent="0.2">
      <c r="A6" s="60" t="s">
        <v>197</v>
      </c>
      <c r="B6" s="61">
        <v>23</v>
      </c>
      <c r="C6" s="62">
        <v>41599</v>
      </c>
      <c r="D6" s="63">
        <v>203.84</v>
      </c>
      <c r="E6" s="64">
        <f t="shared" si="1"/>
        <v>224.63460000000001</v>
      </c>
      <c r="F6" s="65">
        <v>1291.83</v>
      </c>
      <c r="G6" s="89">
        <f t="shared" si="0"/>
        <v>1720.3045999999999</v>
      </c>
      <c r="H6" s="95">
        <f t="shared" si="2"/>
        <v>1808.6521739130435</v>
      </c>
      <c r="I6" s="66">
        <f t="shared" si="3"/>
        <v>74.795852173913048</v>
      </c>
    </row>
    <row r="7" spans="1:9" ht="18.75" customHeight="1" x14ac:dyDescent="0.2">
      <c r="A7" s="60" t="s">
        <v>135</v>
      </c>
      <c r="B7" s="61">
        <v>236</v>
      </c>
      <c r="C7" s="62">
        <v>530157</v>
      </c>
      <c r="D7" s="63">
        <v>3529.57</v>
      </c>
      <c r="E7" s="64">
        <f t="shared" si="1"/>
        <v>2862.8478</v>
      </c>
      <c r="F7" s="65">
        <v>5339.51</v>
      </c>
      <c r="G7" s="89">
        <f t="shared" si="0"/>
        <v>11731.927800000001</v>
      </c>
      <c r="H7" s="95">
        <f t="shared" si="2"/>
        <v>2246.4279661016949</v>
      </c>
      <c r="I7" s="66">
        <f t="shared" si="3"/>
        <v>49.711558474576279</v>
      </c>
    </row>
    <row r="8" spans="1:9" ht="18.75" customHeight="1" x14ac:dyDescent="0.2">
      <c r="A8" s="60" t="s">
        <v>4</v>
      </c>
      <c r="B8" s="61">
        <v>1459</v>
      </c>
      <c r="C8" s="62">
        <v>3513129</v>
      </c>
      <c r="D8" s="63">
        <v>19210.939999999999</v>
      </c>
      <c r="E8" s="64">
        <f t="shared" si="1"/>
        <v>18970.8966</v>
      </c>
      <c r="F8" s="65">
        <v>38426.26</v>
      </c>
      <c r="G8" s="89">
        <f t="shared" si="0"/>
        <v>76608.09659999999</v>
      </c>
      <c r="H8" s="95">
        <f t="shared" si="2"/>
        <v>2407.9019876627826</v>
      </c>
      <c r="I8" s="66">
        <f t="shared" si="3"/>
        <v>52.507262919808078</v>
      </c>
    </row>
    <row r="9" spans="1:9" ht="18.75" customHeight="1" x14ac:dyDescent="0.2">
      <c r="A9" s="60" t="s">
        <v>208</v>
      </c>
      <c r="B9" s="61">
        <v>126</v>
      </c>
      <c r="C9" s="62">
        <v>211158</v>
      </c>
      <c r="D9" s="63">
        <v>950.21</v>
      </c>
      <c r="E9" s="64">
        <f t="shared" si="1"/>
        <v>1140.2532000000001</v>
      </c>
      <c r="F9" s="65">
        <v>3534.74</v>
      </c>
      <c r="G9" s="89">
        <f t="shared" si="0"/>
        <v>5625.2031999999999</v>
      </c>
      <c r="H9" s="95">
        <f t="shared" si="2"/>
        <v>1675.8571428571429</v>
      </c>
      <c r="I9" s="66">
        <f t="shared" si="3"/>
        <v>44.644469841269839</v>
      </c>
    </row>
    <row r="10" spans="1:9" ht="18.75" customHeight="1" x14ac:dyDescent="0.2">
      <c r="A10" s="60" t="s">
        <v>206</v>
      </c>
      <c r="B10" s="61">
        <v>65</v>
      </c>
      <c r="C10" s="62">
        <v>177375</v>
      </c>
      <c r="D10" s="63">
        <v>812.38</v>
      </c>
      <c r="E10" s="64">
        <f t="shared" si="1"/>
        <v>957.82500000000005</v>
      </c>
      <c r="F10" s="65">
        <v>2937.13</v>
      </c>
      <c r="G10" s="89">
        <f t="shared" si="0"/>
        <v>4707.335</v>
      </c>
      <c r="H10" s="95">
        <f t="shared" si="2"/>
        <v>2728.8461538461538</v>
      </c>
      <c r="I10" s="66">
        <f t="shared" si="3"/>
        <v>72.420538461538456</v>
      </c>
    </row>
    <row r="11" spans="1:9" ht="18.75" customHeight="1" x14ac:dyDescent="0.2">
      <c r="A11" s="60" t="s">
        <v>115</v>
      </c>
      <c r="B11" s="61">
        <v>439</v>
      </c>
      <c r="C11" s="62">
        <v>1361698</v>
      </c>
      <c r="D11" s="63">
        <v>6112.24</v>
      </c>
      <c r="E11" s="64">
        <f t="shared" si="1"/>
        <v>7353.1692000000003</v>
      </c>
      <c r="F11" s="65">
        <v>15162.24</v>
      </c>
      <c r="G11" s="89">
        <f t="shared" si="0"/>
        <v>28627.6492</v>
      </c>
      <c r="H11" s="95">
        <f t="shared" si="2"/>
        <v>3101.8177676537584</v>
      </c>
      <c r="I11" s="66">
        <f t="shared" si="3"/>
        <v>65.211046013667428</v>
      </c>
    </row>
    <row r="12" spans="1:9" ht="18.75" customHeight="1" x14ac:dyDescent="0.2">
      <c r="A12" s="60" t="s">
        <v>5</v>
      </c>
      <c r="B12" s="61">
        <v>2745</v>
      </c>
      <c r="C12" s="62">
        <v>7197004</v>
      </c>
      <c r="D12" s="63">
        <v>38225.629999999997</v>
      </c>
      <c r="E12" s="64">
        <f t="shared" si="1"/>
        <v>38863.821600000003</v>
      </c>
      <c r="F12" s="65">
        <v>47108.73</v>
      </c>
      <c r="G12" s="89">
        <f t="shared" si="0"/>
        <v>124198.18160000001</v>
      </c>
      <c r="H12" s="95">
        <f t="shared" si="2"/>
        <v>2621.8593806921676</v>
      </c>
      <c r="I12" s="66">
        <f t="shared" si="3"/>
        <v>45.245239198542812</v>
      </c>
    </row>
    <row r="13" spans="1:9" ht="18.75" customHeight="1" x14ac:dyDescent="0.2">
      <c r="A13" s="60" t="s">
        <v>6</v>
      </c>
      <c r="B13" s="61">
        <v>241</v>
      </c>
      <c r="C13" s="62">
        <v>693556</v>
      </c>
      <c r="D13" s="63">
        <v>4037.29</v>
      </c>
      <c r="E13" s="64">
        <f t="shared" si="1"/>
        <v>3745.2024000000001</v>
      </c>
      <c r="F13" s="65">
        <v>0</v>
      </c>
      <c r="G13" s="89">
        <f t="shared" si="0"/>
        <v>7782.4924000000001</v>
      </c>
      <c r="H13" s="95">
        <f t="shared" si="2"/>
        <v>2877.825726141079</v>
      </c>
      <c r="I13" s="66">
        <f t="shared" si="3"/>
        <v>32.292499585062238</v>
      </c>
    </row>
    <row r="14" spans="1:9" ht="18.75" customHeight="1" x14ac:dyDescent="0.2">
      <c r="A14" s="60" t="s">
        <v>177</v>
      </c>
      <c r="B14" s="61">
        <v>85</v>
      </c>
      <c r="C14" s="62">
        <v>188335</v>
      </c>
      <c r="D14" s="63">
        <v>986.74</v>
      </c>
      <c r="E14" s="64">
        <f t="shared" si="1"/>
        <v>1017.009</v>
      </c>
      <c r="F14" s="65">
        <v>2740.01</v>
      </c>
      <c r="G14" s="89">
        <f t="shared" si="0"/>
        <v>4743.759</v>
      </c>
      <c r="H14" s="95">
        <f t="shared" si="2"/>
        <v>2215.705882352941</v>
      </c>
      <c r="I14" s="66">
        <f t="shared" si="3"/>
        <v>55.808929411764709</v>
      </c>
    </row>
    <row r="15" spans="1:9" ht="18.75" customHeight="1" x14ac:dyDescent="0.2">
      <c r="A15" s="60" t="s">
        <v>9</v>
      </c>
      <c r="B15" s="61">
        <v>1151</v>
      </c>
      <c r="C15" s="62">
        <v>2572129</v>
      </c>
      <c r="D15" s="63">
        <v>13132.35</v>
      </c>
      <c r="E15" s="64">
        <f t="shared" si="1"/>
        <v>13889.4966</v>
      </c>
      <c r="F15" s="65">
        <v>40055.230000000003</v>
      </c>
      <c r="G15" s="89">
        <f t="shared" si="0"/>
        <v>67077.0766</v>
      </c>
      <c r="H15" s="95">
        <f t="shared" si="2"/>
        <v>2234.6907037358819</v>
      </c>
      <c r="I15" s="66">
        <f t="shared" si="3"/>
        <v>58.277216854908772</v>
      </c>
    </row>
    <row r="16" spans="1:9" ht="18.75" customHeight="1" x14ac:dyDescent="0.2">
      <c r="A16" s="60" t="s">
        <v>10</v>
      </c>
      <c r="B16" s="61">
        <v>220</v>
      </c>
      <c r="C16" s="62">
        <v>629351</v>
      </c>
      <c r="D16" s="63">
        <v>4069.36</v>
      </c>
      <c r="E16" s="64">
        <f t="shared" si="1"/>
        <v>3398.4953999999998</v>
      </c>
      <c r="F16" s="65">
        <v>7584.09</v>
      </c>
      <c r="G16" s="89">
        <f t="shared" si="0"/>
        <v>15051.945400000001</v>
      </c>
      <c r="H16" s="95">
        <f t="shared" si="2"/>
        <v>2860.6863636363637</v>
      </c>
      <c r="I16" s="66">
        <f t="shared" si="3"/>
        <v>68.417933636363642</v>
      </c>
    </row>
    <row r="17" spans="1:9" ht="18.75" customHeight="1" x14ac:dyDescent="0.2">
      <c r="A17" s="60" t="s">
        <v>12</v>
      </c>
      <c r="B17" s="61">
        <v>2287</v>
      </c>
      <c r="C17" s="62">
        <v>5567018</v>
      </c>
      <c r="D17" s="63">
        <v>31023.35</v>
      </c>
      <c r="E17" s="64">
        <f t="shared" si="1"/>
        <v>30061.897199999999</v>
      </c>
      <c r="F17" s="65">
        <v>35585.360000000001</v>
      </c>
      <c r="G17" s="89">
        <f t="shared" si="0"/>
        <v>96670.607199999999</v>
      </c>
      <c r="H17" s="95">
        <f t="shared" si="2"/>
        <v>2434.2011368605158</v>
      </c>
      <c r="I17" s="66">
        <f t="shared" si="3"/>
        <v>42.269613992129429</v>
      </c>
    </row>
    <row r="18" spans="1:9" ht="18.75" customHeight="1" x14ac:dyDescent="0.2">
      <c r="A18" s="60" t="s">
        <v>125</v>
      </c>
      <c r="B18" s="61">
        <v>306</v>
      </c>
      <c r="C18" s="62">
        <v>682847</v>
      </c>
      <c r="D18" s="63">
        <v>3574.87</v>
      </c>
      <c r="E18" s="64">
        <f t="shared" si="1"/>
        <v>3687.3737999999998</v>
      </c>
      <c r="F18" s="65">
        <v>14215.87</v>
      </c>
      <c r="G18" s="89">
        <f t="shared" si="0"/>
        <v>21478.113799999999</v>
      </c>
      <c r="H18" s="95">
        <f t="shared" si="2"/>
        <v>2231.5261437908498</v>
      </c>
      <c r="I18" s="66">
        <f t="shared" si="3"/>
        <v>70.189914379084968</v>
      </c>
    </row>
    <row r="19" spans="1:9" ht="18.75" customHeight="1" x14ac:dyDescent="0.2">
      <c r="A19" s="60" t="s">
        <v>15</v>
      </c>
      <c r="B19" s="61">
        <v>163</v>
      </c>
      <c r="C19" s="62">
        <v>455031</v>
      </c>
      <c r="D19" s="63">
        <v>2799.41</v>
      </c>
      <c r="E19" s="64">
        <f t="shared" si="1"/>
        <v>2457.1673999999998</v>
      </c>
      <c r="F19" s="65">
        <v>55</v>
      </c>
      <c r="G19" s="89">
        <f t="shared" si="0"/>
        <v>5311.5774000000001</v>
      </c>
      <c r="H19" s="95">
        <f t="shared" si="2"/>
        <v>2791.6012269938651</v>
      </c>
      <c r="I19" s="66">
        <f t="shared" si="3"/>
        <v>32.586364417177911</v>
      </c>
    </row>
    <row r="20" spans="1:9" ht="18.75" customHeight="1" x14ac:dyDescent="0.2">
      <c r="A20" s="60" t="s">
        <v>16</v>
      </c>
      <c r="B20" s="61">
        <v>961</v>
      </c>
      <c r="C20" s="62">
        <v>2040815</v>
      </c>
      <c r="D20" s="63">
        <v>11990.54</v>
      </c>
      <c r="E20" s="64">
        <f t="shared" si="1"/>
        <v>11020.401</v>
      </c>
      <c r="F20" s="65">
        <v>25457.71</v>
      </c>
      <c r="G20" s="89">
        <f t="shared" si="0"/>
        <v>48468.650999999998</v>
      </c>
      <c r="H20" s="95">
        <f t="shared" si="2"/>
        <v>2123.6368366285119</v>
      </c>
      <c r="I20" s="66">
        <f t="shared" si="3"/>
        <v>50.435640998959414</v>
      </c>
    </row>
    <row r="21" spans="1:9" ht="18.75" customHeight="1" x14ac:dyDescent="0.2">
      <c r="A21" s="60" t="s">
        <v>205</v>
      </c>
      <c r="B21" s="61">
        <v>675</v>
      </c>
      <c r="C21" s="62">
        <v>1623209</v>
      </c>
      <c r="D21" s="63">
        <v>8685.7900000000009</v>
      </c>
      <c r="E21" s="64">
        <f t="shared" si="1"/>
        <v>8765.3286000000007</v>
      </c>
      <c r="F21" s="65">
        <v>11912.38</v>
      </c>
      <c r="G21" s="89">
        <f t="shared" si="0"/>
        <v>29363.498599999999</v>
      </c>
      <c r="H21" s="95">
        <f t="shared" si="2"/>
        <v>2404.7540740740742</v>
      </c>
      <c r="I21" s="66">
        <f t="shared" si="3"/>
        <v>43.501479407407409</v>
      </c>
    </row>
    <row r="22" spans="1:9" ht="18.75" customHeight="1" x14ac:dyDescent="0.2">
      <c r="A22" s="60" t="s">
        <v>19</v>
      </c>
      <c r="B22" s="61">
        <v>1548</v>
      </c>
      <c r="C22" s="62">
        <v>3495635</v>
      </c>
      <c r="D22" s="63">
        <v>18781.43</v>
      </c>
      <c r="E22" s="64">
        <f t="shared" si="1"/>
        <v>18876.429</v>
      </c>
      <c r="F22" s="65">
        <v>24585.5</v>
      </c>
      <c r="G22" s="89">
        <f t="shared" si="0"/>
        <v>62243.358999999997</v>
      </c>
      <c r="H22" s="95">
        <f t="shared" si="2"/>
        <v>2258.1621447028424</v>
      </c>
      <c r="I22" s="66">
        <f t="shared" si="3"/>
        <v>40.208888242894055</v>
      </c>
    </row>
    <row r="23" spans="1:9" ht="18.75" customHeight="1" x14ac:dyDescent="0.2">
      <c r="A23" s="60" t="s">
        <v>20</v>
      </c>
      <c r="B23" s="61">
        <v>194</v>
      </c>
      <c r="C23" s="62">
        <v>609759</v>
      </c>
      <c r="D23" s="63">
        <v>4012.57</v>
      </c>
      <c r="E23" s="64">
        <f t="shared" si="1"/>
        <v>3292.6986000000002</v>
      </c>
      <c r="F23" s="65">
        <v>14045.25</v>
      </c>
      <c r="G23" s="89">
        <f t="shared" si="0"/>
        <v>21350.518599999999</v>
      </c>
      <c r="H23" s="95">
        <f t="shared" si="2"/>
        <v>3143.0876288659792</v>
      </c>
      <c r="I23" s="66">
        <f t="shared" si="3"/>
        <v>110.05421958762886</v>
      </c>
    </row>
    <row r="24" spans="1:9" ht="18.75" customHeight="1" x14ac:dyDescent="0.2">
      <c r="A24" s="60" t="s">
        <v>107</v>
      </c>
      <c r="B24" s="73">
        <v>699</v>
      </c>
      <c r="C24" s="62">
        <v>1946494</v>
      </c>
      <c r="D24" s="63">
        <v>9882.33</v>
      </c>
      <c r="E24" s="64">
        <f t="shared" si="1"/>
        <v>10511.0676</v>
      </c>
      <c r="F24" s="65">
        <v>21971.21</v>
      </c>
      <c r="G24" s="89">
        <f t="shared" si="0"/>
        <v>42364.607600000003</v>
      </c>
      <c r="H24" s="95">
        <f t="shared" si="2"/>
        <v>2784.6838340486411</v>
      </c>
      <c r="I24" s="66">
        <f t="shared" si="3"/>
        <v>60.607450071530764</v>
      </c>
    </row>
    <row r="25" spans="1:9" ht="18.75" customHeight="1" x14ac:dyDescent="0.2">
      <c r="A25" s="60" t="s">
        <v>21</v>
      </c>
      <c r="B25" s="61">
        <v>1886</v>
      </c>
      <c r="C25" s="62">
        <v>4169414</v>
      </c>
      <c r="D25" s="63">
        <v>20807.939999999999</v>
      </c>
      <c r="E25" s="64">
        <f t="shared" si="1"/>
        <v>22514.835599999999</v>
      </c>
      <c r="F25" s="65">
        <v>48627.12</v>
      </c>
      <c r="G25" s="89">
        <f t="shared" si="0"/>
        <v>91949.895599999989</v>
      </c>
      <c r="H25" s="95">
        <f t="shared" si="2"/>
        <v>2210.7179215270412</v>
      </c>
      <c r="I25" s="66">
        <f t="shared" si="3"/>
        <v>48.753921314952272</v>
      </c>
    </row>
    <row r="26" spans="1:9" ht="18.75" customHeight="1" x14ac:dyDescent="0.2">
      <c r="A26" s="60" t="s">
        <v>136</v>
      </c>
      <c r="B26" s="61">
        <v>2686</v>
      </c>
      <c r="C26" s="62">
        <v>5165859</v>
      </c>
      <c r="D26" s="63">
        <v>23028.720000000001</v>
      </c>
      <c r="E26" s="64">
        <f t="shared" si="1"/>
        <v>27895.638599999998</v>
      </c>
      <c r="F26" s="65">
        <v>50553.120000000003</v>
      </c>
      <c r="G26" s="89">
        <f t="shared" si="0"/>
        <v>101477.4786</v>
      </c>
      <c r="H26" s="95">
        <f t="shared" si="2"/>
        <v>1923.253536857781</v>
      </c>
      <c r="I26" s="66">
        <f t="shared" si="3"/>
        <v>37.78014839910648</v>
      </c>
    </row>
    <row r="27" spans="1:9" ht="18.75" customHeight="1" x14ac:dyDescent="0.2">
      <c r="A27" s="60" t="s">
        <v>22</v>
      </c>
      <c r="B27" s="61">
        <v>1088</v>
      </c>
      <c r="C27" s="62">
        <v>1958724</v>
      </c>
      <c r="D27" s="63">
        <v>14217.03</v>
      </c>
      <c r="E27" s="64">
        <f t="shared" si="1"/>
        <v>10577.1096</v>
      </c>
      <c r="F27" s="65">
        <v>22809.06</v>
      </c>
      <c r="G27" s="89">
        <f t="shared" si="0"/>
        <v>47603.199600000007</v>
      </c>
      <c r="H27" s="95">
        <f t="shared" si="2"/>
        <v>1800.2977941176471</v>
      </c>
      <c r="I27" s="66">
        <f t="shared" si="3"/>
        <v>43.752940808823539</v>
      </c>
    </row>
    <row r="28" spans="1:9" ht="18.75" customHeight="1" x14ac:dyDescent="0.2">
      <c r="A28" s="60" t="s">
        <v>104</v>
      </c>
      <c r="B28" s="61">
        <v>787</v>
      </c>
      <c r="C28" s="62">
        <v>1751119</v>
      </c>
      <c r="D28" s="63">
        <v>11995.91</v>
      </c>
      <c r="E28" s="64">
        <f t="shared" si="1"/>
        <v>9456.0426000000007</v>
      </c>
      <c r="F28" s="65">
        <v>18384.759999999998</v>
      </c>
      <c r="G28" s="89">
        <f t="shared" si="0"/>
        <v>39836.712599999999</v>
      </c>
      <c r="H28" s="95">
        <f t="shared" si="2"/>
        <v>2225.0559085133418</v>
      </c>
      <c r="I28" s="66">
        <f t="shared" si="3"/>
        <v>50.61844040660737</v>
      </c>
    </row>
    <row r="29" spans="1:9" ht="18.75" customHeight="1" x14ac:dyDescent="0.2">
      <c r="A29" s="60" t="s">
        <v>204</v>
      </c>
      <c r="B29" s="61">
        <v>278</v>
      </c>
      <c r="C29" s="62">
        <v>601178</v>
      </c>
      <c r="D29" s="63">
        <v>3148.43</v>
      </c>
      <c r="E29" s="64">
        <f t="shared" si="1"/>
        <v>3246.3611999999998</v>
      </c>
      <c r="F29" s="65">
        <v>0</v>
      </c>
      <c r="G29" s="89">
        <f t="shared" si="0"/>
        <v>6394.7911999999997</v>
      </c>
      <c r="H29" s="95">
        <f t="shared" si="2"/>
        <v>2162.5107913669067</v>
      </c>
      <c r="I29" s="66">
        <f t="shared" si="3"/>
        <v>23.002846043165466</v>
      </c>
    </row>
    <row r="30" spans="1:9" ht="18.75" customHeight="1" x14ac:dyDescent="0.2">
      <c r="A30" s="60" t="s">
        <v>28</v>
      </c>
      <c r="B30" s="61">
        <v>1508</v>
      </c>
      <c r="C30" s="62">
        <v>2932910</v>
      </c>
      <c r="D30" s="63">
        <v>12364.8</v>
      </c>
      <c r="E30" s="64">
        <f t="shared" si="1"/>
        <v>15837.714</v>
      </c>
      <c r="F30" s="65">
        <v>49439.25</v>
      </c>
      <c r="G30" s="89">
        <f t="shared" si="0"/>
        <v>77641.763999999996</v>
      </c>
      <c r="H30" s="95">
        <f t="shared" si="2"/>
        <v>1944.9005305039789</v>
      </c>
      <c r="I30" s="66">
        <f t="shared" si="3"/>
        <v>51.486580901856762</v>
      </c>
    </row>
    <row r="31" spans="1:9" ht="18.75" customHeight="1" x14ac:dyDescent="0.2">
      <c r="A31" s="60" t="s">
        <v>29</v>
      </c>
      <c r="B31" s="61">
        <v>947</v>
      </c>
      <c r="C31" s="62">
        <v>2307645</v>
      </c>
      <c r="D31" s="63">
        <v>10193.07</v>
      </c>
      <c r="E31" s="64">
        <f t="shared" si="1"/>
        <v>12461.282999999999</v>
      </c>
      <c r="F31" s="65">
        <v>38276.28</v>
      </c>
      <c r="G31" s="89">
        <f t="shared" si="0"/>
        <v>60930.633000000002</v>
      </c>
      <c r="H31" s="95">
        <f t="shared" si="2"/>
        <v>2436.7951425554384</v>
      </c>
      <c r="I31" s="66">
        <f t="shared" si="3"/>
        <v>64.340689545934538</v>
      </c>
    </row>
    <row r="32" spans="1:9" ht="18.75" customHeight="1" x14ac:dyDescent="0.2">
      <c r="A32" s="60" t="s">
        <v>31</v>
      </c>
      <c r="B32" s="61">
        <v>804</v>
      </c>
      <c r="C32" s="62">
        <v>1700423</v>
      </c>
      <c r="D32" s="63">
        <v>10150.629999999999</v>
      </c>
      <c r="E32" s="64">
        <f t="shared" si="1"/>
        <v>9182.2842000000001</v>
      </c>
      <c r="F32" s="65">
        <v>16765.53</v>
      </c>
      <c r="G32" s="89">
        <f t="shared" si="0"/>
        <v>36098.444199999998</v>
      </c>
      <c r="H32" s="95">
        <f t="shared" si="2"/>
        <v>2114.9539800995026</v>
      </c>
      <c r="I32" s="66">
        <f t="shared" si="3"/>
        <v>44.898562437810945</v>
      </c>
    </row>
    <row r="33" spans="1:9" ht="18.75" customHeight="1" x14ac:dyDescent="0.2">
      <c r="A33" s="60" t="s">
        <v>100</v>
      </c>
      <c r="B33" s="61">
        <v>3588</v>
      </c>
      <c r="C33" s="62">
        <v>7354658</v>
      </c>
      <c r="D33" s="63">
        <v>45485.62</v>
      </c>
      <c r="E33" s="64">
        <f t="shared" si="1"/>
        <v>39715.153200000001</v>
      </c>
      <c r="F33" s="65">
        <v>90937.08</v>
      </c>
      <c r="G33" s="89">
        <f t="shared" si="0"/>
        <v>176137.85320000001</v>
      </c>
      <c r="H33" s="95">
        <f t="shared" si="2"/>
        <v>2049.7931995540689</v>
      </c>
      <c r="I33" s="66">
        <f t="shared" si="3"/>
        <v>49.090817502787068</v>
      </c>
    </row>
    <row r="34" spans="1:9" ht="18.75" customHeight="1" x14ac:dyDescent="0.2">
      <c r="A34" s="60" t="s">
        <v>34</v>
      </c>
      <c r="B34" s="61">
        <v>4191</v>
      </c>
      <c r="C34" s="62">
        <v>8123960</v>
      </c>
      <c r="D34" s="63">
        <v>37462.32</v>
      </c>
      <c r="E34" s="64">
        <f t="shared" si="1"/>
        <v>43869.383999999998</v>
      </c>
      <c r="F34" s="65">
        <v>104992.95</v>
      </c>
      <c r="G34" s="89">
        <f t="shared" si="0"/>
        <v>186324.65399999998</v>
      </c>
      <c r="H34" s="95">
        <f t="shared" si="2"/>
        <v>1938.4299689811501</v>
      </c>
      <c r="I34" s="66">
        <f t="shared" si="3"/>
        <v>44.458280601288472</v>
      </c>
    </row>
    <row r="35" spans="1:9" ht="18.75" customHeight="1" x14ac:dyDescent="0.2">
      <c r="A35" s="60" t="s">
        <v>105</v>
      </c>
      <c r="B35" s="61">
        <v>3082</v>
      </c>
      <c r="C35" s="62">
        <v>7490176</v>
      </c>
      <c r="D35" s="63">
        <v>36097.660000000003</v>
      </c>
      <c r="E35" s="64">
        <f t="shared" si="1"/>
        <v>40446.950400000002</v>
      </c>
      <c r="F35" s="65">
        <v>63274.82</v>
      </c>
      <c r="G35" s="89">
        <f t="shared" si="0"/>
        <v>139819.43040000001</v>
      </c>
      <c r="H35" s="95">
        <f t="shared" si="2"/>
        <v>2430.2972096041531</v>
      </c>
      <c r="I35" s="66">
        <f t="shared" si="3"/>
        <v>45.366460220635958</v>
      </c>
    </row>
    <row r="36" spans="1:9" ht="18.75" customHeight="1" x14ac:dyDescent="0.2">
      <c r="A36" s="60" t="s">
        <v>109</v>
      </c>
      <c r="B36" s="61">
        <v>2708</v>
      </c>
      <c r="C36" s="62">
        <v>5081160</v>
      </c>
      <c r="D36" s="63">
        <v>25964.720000000001</v>
      </c>
      <c r="E36" s="64">
        <f t="shared" si="1"/>
        <v>27438.263999999999</v>
      </c>
      <c r="F36" s="65">
        <v>56561.27</v>
      </c>
      <c r="G36" s="89">
        <f t="shared" si="0"/>
        <v>109964.25399999999</v>
      </c>
      <c r="H36" s="95">
        <f t="shared" si="2"/>
        <v>1876.3515509601182</v>
      </c>
      <c r="I36" s="66">
        <f t="shared" si="3"/>
        <v>40.607183899556865</v>
      </c>
    </row>
    <row r="37" spans="1:9" ht="18.75" customHeight="1" x14ac:dyDescent="0.2">
      <c r="A37" s="60" t="s">
        <v>35</v>
      </c>
      <c r="B37" s="61">
        <v>1268</v>
      </c>
      <c r="C37" s="62">
        <v>2947204</v>
      </c>
      <c r="D37" s="63">
        <v>13070.89</v>
      </c>
      <c r="E37" s="64">
        <f t="shared" si="1"/>
        <v>15914.901599999999</v>
      </c>
      <c r="F37" s="65">
        <v>28382.77</v>
      </c>
      <c r="G37" s="89">
        <f t="shared" si="0"/>
        <v>57368.561600000001</v>
      </c>
      <c r="H37" s="95">
        <f t="shared" si="2"/>
        <v>2324.2933753943216</v>
      </c>
      <c r="I37" s="66">
        <f t="shared" si="3"/>
        <v>45.243345110410097</v>
      </c>
    </row>
    <row r="38" spans="1:9" ht="18.75" customHeight="1" x14ac:dyDescent="0.2">
      <c r="A38" s="60" t="s">
        <v>36</v>
      </c>
      <c r="B38" s="91">
        <v>1268</v>
      </c>
      <c r="C38" s="62">
        <v>3390942</v>
      </c>
      <c r="D38" s="63">
        <v>16618.650000000001</v>
      </c>
      <c r="E38" s="64">
        <f t="shared" si="1"/>
        <v>18311.086800000001</v>
      </c>
      <c r="F38" s="65">
        <v>34222.629999999997</v>
      </c>
      <c r="G38" s="89">
        <f t="shared" si="0"/>
        <v>69152.366799999989</v>
      </c>
      <c r="H38" s="95">
        <f t="shared" si="2"/>
        <v>2674.244479495268</v>
      </c>
      <c r="I38" s="66">
        <f t="shared" si="3"/>
        <v>54.536566876971598</v>
      </c>
    </row>
    <row r="39" spans="1:9" ht="18.75" customHeight="1" x14ac:dyDescent="0.2">
      <c r="A39" s="60" t="s">
        <v>106</v>
      </c>
      <c r="B39" s="91">
        <v>56</v>
      </c>
      <c r="C39" s="62">
        <v>106042</v>
      </c>
      <c r="D39" s="63">
        <v>688.12</v>
      </c>
      <c r="E39" s="64">
        <f t="shared" si="1"/>
        <v>572.6268</v>
      </c>
      <c r="F39" s="65">
        <v>1751.3</v>
      </c>
      <c r="G39" s="89">
        <f t="shared" si="0"/>
        <v>3012.0468000000001</v>
      </c>
      <c r="H39" s="95">
        <f t="shared" si="2"/>
        <v>1893.6071428571429</v>
      </c>
      <c r="I39" s="66">
        <f t="shared" si="3"/>
        <v>53.786549999999998</v>
      </c>
    </row>
    <row r="40" spans="1:9" ht="18.75" customHeight="1" x14ac:dyDescent="0.2">
      <c r="A40" s="60" t="s">
        <v>101</v>
      </c>
      <c r="B40" s="61">
        <v>2374</v>
      </c>
      <c r="C40" s="62">
        <v>5377085</v>
      </c>
      <c r="D40" s="63">
        <v>35384.370000000003</v>
      </c>
      <c r="E40" s="64">
        <f t="shared" si="1"/>
        <v>29036.258999999998</v>
      </c>
      <c r="F40" s="65">
        <v>0</v>
      </c>
      <c r="G40" s="89">
        <f t="shared" si="0"/>
        <v>64420.629000000001</v>
      </c>
      <c r="H40" s="95">
        <f t="shared" si="2"/>
        <v>2264.9894692502107</v>
      </c>
      <c r="I40" s="66">
        <f t="shared" si="3"/>
        <v>27.135901010951979</v>
      </c>
    </row>
    <row r="41" spans="1:9" ht="18.75" customHeight="1" x14ac:dyDescent="0.2">
      <c r="A41" s="60" t="s">
        <v>198</v>
      </c>
      <c r="B41" s="61">
        <v>180</v>
      </c>
      <c r="C41" s="62">
        <v>348337</v>
      </c>
      <c r="D41" s="63">
        <v>1567.52</v>
      </c>
      <c r="E41" s="64">
        <f t="shared" si="1"/>
        <v>1881.0198</v>
      </c>
      <c r="F41" s="65">
        <v>8596.59</v>
      </c>
      <c r="G41" s="89">
        <f t="shared" si="0"/>
        <v>12045.129800000001</v>
      </c>
      <c r="H41" s="95">
        <f t="shared" si="2"/>
        <v>1935.2055555555555</v>
      </c>
      <c r="I41" s="66">
        <f t="shared" si="3"/>
        <v>66.917387777777776</v>
      </c>
    </row>
    <row r="42" spans="1:9" ht="18.75" customHeight="1" x14ac:dyDescent="0.2">
      <c r="A42" s="60" t="s">
        <v>78</v>
      </c>
      <c r="B42" s="61">
        <v>1617</v>
      </c>
      <c r="C42" s="62">
        <v>3767740</v>
      </c>
      <c r="D42" s="63">
        <v>17730.72</v>
      </c>
      <c r="E42" s="64">
        <f t="shared" si="1"/>
        <v>20345.795999999998</v>
      </c>
      <c r="F42" s="65">
        <v>34058.480000000003</v>
      </c>
      <c r="G42" s="89">
        <f t="shared" si="0"/>
        <v>72134.996000000014</v>
      </c>
      <c r="H42" s="95">
        <f t="shared" si="2"/>
        <v>2330.0803957946814</v>
      </c>
      <c r="I42" s="66">
        <f t="shared" si="3"/>
        <v>44.610387136672863</v>
      </c>
    </row>
    <row r="43" spans="1:9" ht="18.75" customHeight="1" x14ac:dyDescent="0.2">
      <c r="A43" s="60" t="s">
        <v>182</v>
      </c>
      <c r="B43" s="61">
        <v>2123</v>
      </c>
      <c r="C43" s="62">
        <v>4588360</v>
      </c>
      <c r="D43" s="63">
        <v>20395.71</v>
      </c>
      <c r="E43" s="64">
        <f t="shared" si="1"/>
        <v>24777.144</v>
      </c>
      <c r="F43" s="65">
        <v>63093.56</v>
      </c>
      <c r="G43" s="89">
        <f t="shared" si="0"/>
        <v>108266.41399999999</v>
      </c>
      <c r="H43" s="95">
        <f t="shared" si="2"/>
        <v>2161.262364578427</v>
      </c>
      <c r="I43" s="66">
        <f t="shared" si="3"/>
        <v>50.996897786151671</v>
      </c>
    </row>
    <row r="44" spans="1:9" ht="18.75" customHeight="1" x14ac:dyDescent="0.2">
      <c r="A44" s="60" t="s">
        <v>117</v>
      </c>
      <c r="B44" s="61">
        <v>7564</v>
      </c>
      <c r="C44" s="62">
        <v>13542497</v>
      </c>
      <c r="D44" s="63">
        <v>63727.45</v>
      </c>
      <c r="E44" s="64">
        <f t="shared" si="1"/>
        <v>73129.483800000002</v>
      </c>
      <c r="F44" s="65">
        <v>110705.34</v>
      </c>
      <c r="G44" s="89">
        <f t="shared" si="0"/>
        <v>247562.2738</v>
      </c>
      <c r="H44" s="95">
        <f t="shared" si="2"/>
        <v>1790.3882866208355</v>
      </c>
      <c r="I44" s="66">
        <f t="shared" si="3"/>
        <v>32.729015573770489</v>
      </c>
    </row>
    <row r="45" spans="1:9" ht="18.75" customHeight="1" x14ac:dyDescent="0.2">
      <c r="A45" s="60" t="s">
        <v>178</v>
      </c>
      <c r="B45" s="61">
        <v>1076</v>
      </c>
      <c r="C45" s="62">
        <v>2415225</v>
      </c>
      <c r="D45" s="63">
        <v>13379.9</v>
      </c>
      <c r="E45" s="64">
        <f t="shared" si="1"/>
        <v>13042.215</v>
      </c>
      <c r="F45" s="65">
        <v>27387.83</v>
      </c>
      <c r="G45" s="89">
        <f t="shared" si="0"/>
        <v>53809.945</v>
      </c>
      <c r="H45" s="95">
        <f t="shared" si="2"/>
        <v>2244.6328996282527</v>
      </c>
      <c r="I45" s="66">
        <f t="shared" si="3"/>
        <v>50.009242565055764</v>
      </c>
    </row>
    <row r="46" spans="1:9" ht="18.75" customHeight="1" x14ac:dyDescent="0.2">
      <c r="A46" s="60" t="s">
        <v>168</v>
      </c>
      <c r="B46" s="61">
        <v>2323</v>
      </c>
      <c r="C46" s="62">
        <v>5894081</v>
      </c>
      <c r="D46" s="63">
        <v>29459.37</v>
      </c>
      <c r="E46" s="64">
        <f t="shared" si="1"/>
        <v>31828.037400000001</v>
      </c>
      <c r="F46" s="65">
        <v>53100.92</v>
      </c>
      <c r="G46" s="89">
        <f t="shared" si="0"/>
        <v>114388.32739999999</v>
      </c>
      <c r="H46" s="95">
        <f t="shared" si="2"/>
        <v>2537.271201033147</v>
      </c>
      <c r="I46" s="66">
        <f t="shared" si="3"/>
        <v>49.241639001291432</v>
      </c>
    </row>
    <row r="47" spans="1:9" ht="18.75" customHeight="1" x14ac:dyDescent="0.2">
      <c r="A47" s="60" t="s">
        <v>126</v>
      </c>
      <c r="B47" s="61">
        <v>1134</v>
      </c>
      <c r="C47" s="62">
        <v>3033147</v>
      </c>
      <c r="D47" s="63">
        <v>15889.47</v>
      </c>
      <c r="E47" s="64">
        <f t="shared" si="1"/>
        <v>16378.9938</v>
      </c>
      <c r="F47" s="65">
        <v>34979.78</v>
      </c>
      <c r="G47" s="89">
        <f t="shared" si="0"/>
        <v>67248.243799999997</v>
      </c>
      <c r="H47" s="95">
        <f t="shared" si="2"/>
        <v>2674.732804232804</v>
      </c>
      <c r="I47" s="66">
        <f t="shared" si="3"/>
        <v>59.301802292768954</v>
      </c>
    </row>
    <row r="48" spans="1:9" ht="18.75" customHeight="1" x14ac:dyDescent="0.2">
      <c r="A48" s="60" t="s">
        <v>118</v>
      </c>
      <c r="B48" s="61">
        <v>1571</v>
      </c>
      <c r="C48" s="62">
        <v>4838771</v>
      </c>
      <c r="D48" s="63">
        <v>23879.63</v>
      </c>
      <c r="E48" s="64">
        <f t="shared" si="1"/>
        <v>26129.363399999998</v>
      </c>
      <c r="F48" s="65">
        <v>42483.16</v>
      </c>
      <c r="G48" s="89">
        <f t="shared" si="0"/>
        <v>92492.15340000001</v>
      </c>
      <c r="H48" s="95">
        <f t="shared" si="2"/>
        <v>3080.0579248886061</v>
      </c>
      <c r="I48" s="66">
        <f t="shared" si="3"/>
        <v>58.874699809038837</v>
      </c>
    </row>
    <row r="49" spans="1:9" ht="18.75" customHeight="1" x14ac:dyDescent="0.2">
      <c r="A49" s="60" t="s">
        <v>127</v>
      </c>
      <c r="B49" s="61">
        <v>1066</v>
      </c>
      <c r="C49" s="62">
        <v>2313782</v>
      </c>
      <c r="D49" s="63">
        <v>13510.53</v>
      </c>
      <c r="E49" s="64">
        <f t="shared" si="1"/>
        <v>12494.4228</v>
      </c>
      <c r="F49" s="65">
        <v>33813.67</v>
      </c>
      <c r="G49" s="89">
        <f t="shared" si="0"/>
        <v>59818.622799999997</v>
      </c>
      <c r="H49" s="95">
        <f t="shared" si="2"/>
        <v>2170.5272045028141</v>
      </c>
      <c r="I49" s="66">
        <f t="shared" si="3"/>
        <v>56.115030769230763</v>
      </c>
    </row>
    <row r="50" spans="1:9" ht="18.75" customHeight="1" x14ac:dyDescent="0.2">
      <c r="A50" s="60" t="s">
        <v>183</v>
      </c>
      <c r="B50" s="61">
        <v>1390</v>
      </c>
      <c r="C50" s="62">
        <v>3739594</v>
      </c>
      <c r="D50" s="63">
        <v>19098.919999999998</v>
      </c>
      <c r="E50" s="64">
        <f t="shared" si="1"/>
        <v>20193.8076</v>
      </c>
      <c r="F50" s="65">
        <v>39923.24</v>
      </c>
      <c r="G50" s="89">
        <f t="shared" si="0"/>
        <v>79215.967600000004</v>
      </c>
      <c r="H50" s="95">
        <f t="shared" si="2"/>
        <v>2690.355395683453</v>
      </c>
      <c r="I50" s="66">
        <f t="shared" si="3"/>
        <v>56.98990474820144</v>
      </c>
    </row>
    <row r="51" spans="1:9" ht="18.75" customHeight="1" x14ac:dyDescent="0.2">
      <c r="A51" s="60" t="s">
        <v>175</v>
      </c>
      <c r="B51" s="61">
        <v>1533</v>
      </c>
      <c r="C51" s="62">
        <v>2386693</v>
      </c>
      <c r="D51" s="63">
        <v>11350.09</v>
      </c>
      <c r="E51" s="64">
        <f t="shared" si="1"/>
        <v>12888.1422</v>
      </c>
      <c r="F51" s="65">
        <v>33801.68</v>
      </c>
      <c r="G51" s="89">
        <f t="shared" si="0"/>
        <v>58039.912199999999</v>
      </c>
      <c r="H51" s="95">
        <f t="shared" si="2"/>
        <v>1556.8773646444879</v>
      </c>
      <c r="I51" s="66">
        <f t="shared" si="3"/>
        <v>37.860347162426613</v>
      </c>
    </row>
    <row r="52" spans="1:9" ht="18.75" customHeight="1" x14ac:dyDescent="0.2">
      <c r="A52" s="60" t="s">
        <v>128</v>
      </c>
      <c r="B52" s="61">
        <v>2784</v>
      </c>
      <c r="C52" s="62">
        <v>2901737</v>
      </c>
      <c r="D52" s="63">
        <v>15156.69</v>
      </c>
      <c r="E52" s="64">
        <f t="shared" si="1"/>
        <v>15669.379800000001</v>
      </c>
      <c r="F52" s="65">
        <v>52303.43</v>
      </c>
      <c r="G52" s="89">
        <f t="shared" si="0"/>
        <v>83129.499800000005</v>
      </c>
      <c r="H52" s="95">
        <f t="shared" si="2"/>
        <v>1042.2905890804598</v>
      </c>
      <c r="I52" s="66">
        <f t="shared" si="3"/>
        <v>29.859734123563221</v>
      </c>
    </row>
    <row r="53" spans="1:9" ht="18.75" customHeight="1" x14ac:dyDescent="0.2">
      <c r="A53" s="60" t="s">
        <v>176</v>
      </c>
      <c r="B53" s="61">
        <v>4893</v>
      </c>
      <c r="C53" s="62">
        <v>12497588</v>
      </c>
      <c r="D53" s="63">
        <v>62131.21</v>
      </c>
      <c r="E53" s="64">
        <f t="shared" si="1"/>
        <v>67486.975200000001</v>
      </c>
      <c r="F53" s="65">
        <v>91000.66</v>
      </c>
      <c r="G53" s="89">
        <f t="shared" si="0"/>
        <v>220618.84520000001</v>
      </c>
      <c r="H53" s="95">
        <f t="shared" si="2"/>
        <v>2554.1769875332106</v>
      </c>
      <c r="I53" s="66">
        <f t="shared" si="3"/>
        <v>45.088666503167794</v>
      </c>
    </row>
    <row r="54" spans="1:9" ht="18.75" customHeight="1" x14ac:dyDescent="0.2">
      <c r="A54" s="60" t="s">
        <v>184</v>
      </c>
      <c r="B54" s="61">
        <v>5325</v>
      </c>
      <c r="C54" s="62">
        <v>13728709</v>
      </c>
      <c r="D54" s="63">
        <v>57298.69</v>
      </c>
      <c r="E54" s="64">
        <f t="shared" si="1"/>
        <v>74135.028600000005</v>
      </c>
      <c r="F54" s="65">
        <v>98733.96</v>
      </c>
      <c r="G54" s="89">
        <f t="shared" si="0"/>
        <v>230167.67860000004</v>
      </c>
      <c r="H54" s="95">
        <f t="shared" si="2"/>
        <v>2578.1613145539905</v>
      </c>
      <c r="I54" s="66">
        <f t="shared" si="3"/>
        <v>43.223977201877943</v>
      </c>
    </row>
    <row r="55" spans="1:9" ht="18.75" customHeight="1" x14ac:dyDescent="0.2">
      <c r="A55" s="60" t="s">
        <v>199</v>
      </c>
      <c r="B55" s="61">
        <v>1285</v>
      </c>
      <c r="C55" s="62">
        <v>2399344</v>
      </c>
      <c r="D55" s="63">
        <v>10355.219999999999</v>
      </c>
      <c r="E55" s="64">
        <f t="shared" si="1"/>
        <v>12956.4576</v>
      </c>
      <c r="F55" s="65">
        <v>36116.26</v>
      </c>
      <c r="G55" s="89">
        <f t="shared" si="0"/>
        <v>59427.937600000005</v>
      </c>
      <c r="H55" s="95">
        <f t="shared" si="2"/>
        <v>1867.1937743190661</v>
      </c>
      <c r="I55" s="66">
        <f t="shared" si="3"/>
        <v>46.247422256809344</v>
      </c>
    </row>
    <row r="56" spans="1:9" ht="18.75" customHeight="1" x14ac:dyDescent="0.2">
      <c r="A56" s="60" t="s">
        <v>129</v>
      </c>
      <c r="B56" s="61">
        <v>852</v>
      </c>
      <c r="C56" s="62">
        <v>1897681</v>
      </c>
      <c r="D56" s="63">
        <v>9942.17</v>
      </c>
      <c r="E56" s="64">
        <f t="shared" si="1"/>
        <v>10247.4774</v>
      </c>
      <c r="F56" s="65">
        <v>19165.310000000001</v>
      </c>
      <c r="G56" s="89">
        <f t="shared" si="0"/>
        <v>39354.957399999999</v>
      </c>
      <c r="H56" s="95">
        <f t="shared" si="2"/>
        <v>2227.3251173708918</v>
      </c>
      <c r="I56" s="66">
        <f t="shared" si="3"/>
        <v>46.191264553990607</v>
      </c>
    </row>
    <row r="57" spans="1:9" ht="18.75" customHeight="1" x14ac:dyDescent="0.2">
      <c r="A57" s="60" t="s">
        <v>164</v>
      </c>
      <c r="B57" s="61">
        <v>1792</v>
      </c>
      <c r="C57" s="62">
        <v>4495626</v>
      </c>
      <c r="D57" s="63">
        <v>20986.6</v>
      </c>
      <c r="E57" s="64">
        <f t="shared" si="1"/>
        <v>24276.380399999998</v>
      </c>
      <c r="F57" s="65">
        <v>27582.47</v>
      </c>
      <c r="G57" s="89">
        <f t="shared" si="0"/>
        <v>72845.450400000002</v>
      </c>
      <c r="H57" s="95">
        <f t="shared" si="2"/>
        <v>2508.7198660714284</v>
      </c>
      <c r="I57" s="66">
        <f t="shared" si="3"/>
        <v>40.650362946428572</v>
      </c>
    </row>
    <row r="58" spans="1:9" ht="18.75" customHeight="1" x14ac:dyDescent="0.2">
      <c r="A58" s="60" t="s">
        <v>119</v>
      </c>
      <c r="B58" s="61">
        <v>401</v>
      </c>
      <c r="C58" s="62">
        <v>983698</v>
      </c>
      <c r="D58" s="63">
        <v>4820.12</v>
      </c>
      <c r="E58" s="64">
        <f t="shared" si="1"/>
        <v>5311.9691999999995</v>
      </c>
      <c r="F58" s="65">
        <v>11296.79</v>
      </c>
      <c r="G58" s="89">
        <f t="shared" si="0"/>
        <v>21428.879199999999</v>
      </c>
      <c r="H58" s="95">
        <f t="shared" si="2"/>
        <v>2453.1122194513714</v>
      </c>
      <c r="I58" s="66">
        <f t="shared" si="3"/>
        <v>53.438601496259352</v>
      </c>
    </row>
    <row r="59" spans="1:9" ht="18.75" customHeight="1" x14ac:dyDescent="0.2">
      <c r="A59" s="60" t="s">
        <v>165</v>
      </c>
      <c r="B59" s="61">
        <v>969</v>
      </c>
      <c r="C59" s="62">
        <v>2193906</v>
      </c>
      <c r="D59" s="63">
        <v>11495.35</v>
      </c>
      <c r="E59" s="64">
        <f t="shared" si="1"/>
        <v>11847.0924</v>
      </c>
      <c r="F59" s="65">
        <v>27588.34</v>
      </c>
      <c r="G59" s="89">
        <f t="shared" si="0"/>
        <v>50930.782399999996</v>
      </c>
      <c r="H59" s="95">
        <f t="shared" si="2"/>
        <v>2264.0928792569662</v>
      </c>
      <c r="I59" s="66">
        <f t="shared" si="3"/>
        <v>52.560146955624354</v>
      </c>
    </row>
    <row r="60" spans="1:9" ht="18.75" customHeight="1" x14ac:dyDescent="0.2">
      <c r="A60" s="60" t="s">
        <v>200</v>
      </c>
      <c r="B60" s="61">
        <v>527</v>
      </c>
      <c r="C60" s="62">
        <v>1095925</v>
      </c>
      <c r="D60" s="71">
        <v>5199.72</v>
      </c>
      <c r="E60" s="64">
        <f t="shared" si="1"/>
        <v>5917.9949999999999</v>
      </c>
      <c r="F60" s="65">
        <v>16214.89</v>
      </c>
      <c r="G60" s="89">
        <f t="shared" si="0"/>
        <v>27332.605</v>
      </c>
      <c r="H60" s="95">
        <f t="shared" si="2"/>
        <v>2079.5540796963946</v>
      </c>
      <c r="I60" s="66">
        <f t="shared" si="3"/>
        <v>51.864525616698295</v>
      </c>
    </row>
    <row r="61" spans="1:9" ht="18.75" customHeight="1" x14ac:dyDescent="0.2">
      <c r="A61" s="60" t="s">
        <v>201</v>
      </c>
      <c r="B61" s="61">
        <v>1246</v>
      </c>
      <c r="C61" s="62">
        <v>2570092</v>
      </c>
      <c r="D61" s="71">
        <v>13697.74</v>
      </c>
      <c r="E61" s="64">
        <f t="shared" si="1"/>
        <v>13878.496800000001</v>
      </c>
      <c r="F61" s="65">
        <v>23354.560000000001</v>
      </c>
      <c r="G61" s="89">
        <f t="shared" si="0"/>
        <v>50930.796799999996</v>
      </c>
      <c r="H61" s="95">
        <f t="shared" si="2"/>
        <v>2062.674157303371</v>
      </c>
      <c r="I61" s="66">
        <f t="shared" si="3"/>
        <v>40.875438844301762</v>
      </c>
    </row>
    <row r="62" spans="1:9" ht="18.75" customHeight="1" x14ac:dyDescent="0.2">
      <c r="A62" s="60" t="s">
        <v>185</v>
      </c>
      <c r="B62" s="61">
        <v>1471</v>
      </c>
      <c r="C62" s="62">
        <v>3565227</v>
      </c>
      <c r="D62" s="71">
        <v>17437.82</v>
      </c>
      <c r="E62" s="64">
        <f t="shared" si="1"/>
        <v>19252.2258</v>
      </c>
      <c r="F62" s="65">
        <v>23726.09</v>
      </c>
      <c r="G62" s="89">
        <f t="shared" si="0"/>
        <v>60416.135800000004</v>
      </c>
      <c r="H62" s="95">
        <f t="shared" si="2"/>
        <v>2423.6757307953771</v>
      </c>
      <c r="I62" s="66">
        <f t="shared" si="3"/>
        <v>41.07147233174711</v>
      </c>
    </row>
    <row r="63" spans="1:9" ht="18.75" customHeight="1" x14ac:dyDescent="0.2">
      <c r="A63" s="60" t="s">
        <v>41</v>
      </c>
      <c r="B63" s="61">
        <v>7739</v>
      </c>
      <c r="C63" s="62">
        <v>13662514</v>
      </c>
      <c r="D63" s="71">
        <v>96471.03</v>
      </c>
      <c r="E63" s="64">
        <f t="shared" si="1"/>
        <v>73777.575599999996</v>
      </c>
      <c r="F63" s="65">
        <v>114381.75999999999</v>
      </c>
      <c r="G63" s="89">
        <f t="shared" si="0"/>
        <v>284630.36560000002</v>
      </c>
      <c r="H63" s="95">
        <f t="shared" si="2"/>
        <v>1765.4107765861222</v>
      </c>
      <c r="I63" s="66">
        <f t="shared" si="3"/>
        <v>36.778700814058666</v>
      </c>
    </row>
    <row r="64" spans="1:9" ht="18.75" customHeight="1" x14ac:dyDescent="0.2">
      <c r="A64" s="60" t="s">
        <v>110</v>
      </c>
      <c r="B64" s="61">
        <v>594</v>
      </c>
      <c r="C64" s="72">
        <v>1121334</v>
      </c>
      <c r="D64" s="64">
        <v>4919.1000000000004</v>
      </c>
      <c r="E64" s="64">
        <f t="shared" si="1"/>
        <v>6055.2035999999998</v>
      </c>
      <c r="F64" s="65">
        <v>13750.96</v>
      </c>
      <c r="G64" s="89">
        <f t="shared" si="0"/>
        <v>24725.263599999998</v>
      </c>
      <c r="H64" s="95">
        <f t="shared" si="2"/>
        <v>1887.7676767676767</v>
      </c>
      <c r="I64" s="66">
        <f t="shared" si="3"/>
        <v>41.625022895622891</v>
      </c>
    </row>
    <row r="65" spans="1:9" ht="18.75" customHeight="1" x14ac:dyDescent="0.2">
      <c r="A65" s="60" t="s">
        <v>70</v>
      </c>
      <c r="B65" s="61">
        <v>289</v>
      </c>
      <c r="C65" s="73">
        <v>342581</v>
      </c>
      <c r="D65" s="74">
        <v>1649.53</v>
      </c>
      <c r="E65" s="64">
        <f t="shared" si="1"/>
        <v>1849.9374</v>
      </c>
      <c r="F65" s="65">
        <v>4803.1499999999996</v>
      </c>
      <c r="G65" s="89">
        <f>SUM(D65:F65)</f>
        <v>8302.6173999999992</v>
      </c>
    </row>
    <row r="66" spans="1:9" ht="18.75" customHeight="1" x14ac:dyDescent="0.2">
      <c r="A66" s="60" t="s">
        <v>64</v>
      </c>
      <c r="B66" s="61">
        <v>265</v>
      </c>
      <c r="C66" s="73">
        <v>172109</v>
      </c>
      <c r="D66" s="74">
        <v>991.27</v>
      </c>
      <c r="E66" s="64">
        <f t="shared" si="1"/>
        <v>929.3886</v>
      </c>
      <c r="F66" s="65">
        <v>2291</v>
      </c>
      <c r="G66" s="89">
        <f>SUM(D66:F66)</f>
        <v>4211.6585999999998</v>
      </c>
    </row>
    <row r="67" spans="1:9" ht="18.75" customHeight="1" x14ac:dyDescent="0.2">
      <c r="A67" s="60" t="s">
        <v>196</v>
      </c>
      <c r="B67" s="61">
        <v>2561</v>
      </c>
      <c r="C67" s="62">
        <v>4664127</v>
      </c>
      <c r="D67" s="63">
        <v>26108.77</v>
      </c>
      <c r="E67" s="64">
        <f t="shared" ref="E67:E93" si="4">C67*27/5000</f>
        <v>25186.285800000001</v>
      </c>
      <c r="F67" s="65">
        <v>61400.37</v>
      </c>
      <c r="G67" s="89">
        <f t="shared" si="0"/>
        <v>112695.4258</v>
      </c>
      <c r="H67" s="95">
        <f t="shared" si="2"/>
        <v>1821.2131979695432</v>
      </c>
      <c r="I67" s="66">
        <f t="shared" si="3"/>
        <v>44.00446146036704</v>
      </c>
    </row>
    <row r="68" spans="1:9" ht="18.75" customHeight="1" x14ac:dyDescent="0.2">
      <c r="A68" s="60" t="s">
        <v>186</v>
      </c>
      <c r="B68" s="61">
        <v>1945</v>
      </c>
      <c r="C68" s="73">
        <v>4774108</v>
      </c>
      <c r="D68" s="74">
        <v>24395.69</v>
      </c>
      <c r="E68" s="64">
        <f t="shared" si="4"/>
        <v>25780.183199999999</v>
      </c>
      <c r="F68" s="65">
        <v>64287.1</v>
      </c>
      <c r="G68" s="89">
        <f t="shared" si="0"/>
        <v>114462.97320000001</v>
      </c>
      <c r="H68" s="95">
        <f t="shared" si="2"/>
        <v>2454.554241645244</v>
      </c>
      <c r="I68" s="66">
        <f t="shared" si="3"/>
        <v>58.849857686375323</v>
      </c>
    </row>
    <row r="69" spans="1:9" ht="18.75" customHeight="1" x14ac:dyDescent="0.2">
      <c r="A69" s="60" t="s">
        <v>187</v>
      </c>
      <c r="B69" s="61">
        <v>2510</v>
      </c>
      <c r="C69" s="73">
        <v>5867880</v>
      </c>
      <c r="D69" s="74">
        <v>26431.47</v>
      </c>
      <c r="E69" s="64">
        <f t="shared" si="4"/>
        <v>31686.552</v>
      </c>
      <c r="F69" s="65">
        <v>48425.74</v>
      </c>
      <c r="G69" s="89">
        <f t="shared" ref="G69:G93" si="5">SUM(D69:F69)</f>
        <v>106543.76199999999</v>
      </c>
      <c r="H69" s="95">
        <f t="shared" si="2"/>
        <v>2337.800796812749</v>
      </c>
      <c r="I69" s="66">
        <f t="shared" si="3"/>
        <v>42.447713944223104</v>
      </c>
    </row>
    <row r="70" spans="1:9" ht="18.75" customHeight="1" x14ac:dyDescent="0.2">
      <c r="A70" s="60" t="s">
        <v>188</v>
      </c>
      <c r="B70" s="61">
        <v>939</v>
      </c>
      <c r="C70" s="73">
        <v>2561086</v>
      </c>
      <c r="D70" s="74">
        <v>12398.81</v>
      </c>
      <c r="E70" s="64">
        <f t="shared" si="4"/>
        <v>13829.8644</v>
      </c>
      <c r="F70" s="65">
        <v>32367.38</v>
      </c>
      <c r="G70" s="89">
        <f t="shared" si="5"/>
        <v>58596.054400000001</v>
      </c>
      <c r="H70" s="95">
        <f t="shared" ref="H70:H93" si="6">C70/B70</f>
        <v>2727.4611288604897</v>
      </c>
      <c r="I70" s="66">
        <f t="shared" ref="I70:I93" si="7">G70/B70</f>
        <v>62.402613844515443</v>
      </c>
    </row>
    <row r="71" spans="1:9" ht="18.75" customHeight="1" x14ac:dyDescent="0.2">
      <c r="A71" s="60" t="s">
        <v>171</v>
      </c>
      <c r="B71" s="61">
        <v>2872</v>
      </c>
      <c r="C71" s="73">
        <v>7422281</v>
      </c>
      <c r="D71" s="74">
        <v>38279.46</v>
      </c>
      <c r="E71" s="64">
        <f t="shared" si="4"/>
        <v>40080.3174</v>
      </c>
      <c r="F71" s="65">
        <v>105847.38</v>
      </c>
      <c r="G71" s="89">
        <f t="shared" si="5"/>
        <v>184207.1574</v>
      </c>
      <c r="H71" s="95">
        <f t="shared" si="6"/>
        <v>2584.359679665738</v>
      </c>
      <c r="I71" s="66">
        <f t="shared" si="7"/>
        <v>64.138982381615591</v>
      </c>
    </row>
    <row r="72" spans="1:9" ht="18.75" customHeight="1" x14ac:dyDescent="0.2">
      <c r="A72" s="60" t="s">
        <v>130</v>
      </c>
      <c r="B72" s="61">
        <v>267</v>
      </c>
      <c r="C72" s="73">
        <v>746428</v>
      </c>
      <c r="D72" s="74">
        <v>4100.13</v>
      </c>
      <c r="E72" s="64">
        <f t="shared" si="4"/>
        <v>4030.7112000000002</v>
      </c>
      <c r="F72" s="65">
        <v>0</v>
      </c>
      <c r="G72" s="89">
        <f t="shared" si="5"/>
        <v>8130.8412000000008</v>
      </c>
      <c r="H72" s="95">
        <f t="shared" si="6"/>
        <v>2795.6104868913858</v>
      </c>
      <c r="I72" s="66">
        <f t="shared" si="7"/>
        <v>30.452588764044947</v>
      </c>
    </row>
    <row r="73" spans="1:9" ht="18.75" customHeight="1" x14ac:dyDescent="0.2">
      <c r="A73" s="60" t="s">
        <v>172</v>
      </c>
      <c r="B73" s="61">
        <v>2430</v>
      </c>
      <c r="C73" s="73">
        <v>7790024</v>
      </c>
      <c r="D73" s="74">
        <v>39320.199999999997</v>
      </c>
      <c r="E73" s="64">
        <f t="shared" si="4"/>
        <v>42066.1296</v>
      </c>
      <c r="F73" s="65">
        <v>81189.5</v>
      </c>
      <c r="G73" s="89">
        <f t="shared" si="5"/>
        <v>162575.8296</v>
      </c>
      <c r="H73" s="95">
        <f t="shared" si="6"/>
        <v>3205.7711934156378</v>
      </c>
      <c r="I73" s="66">
        <f t="shared" si="7"/>
        <v>66.903633580246918</v>
      </c>
    </row>
    <row r="74" spans="1:9" ht="18.75" customHeight="1" x14ac:dyDescent="0.2">
      <c r="A74" s="60" t="s">
        <v>173</v>
      </c>
      <c r="B74" s="61">
        <v>1765</v>
      </c>
      <c r="C74" s="73">
        <v>4458141</v>
      </c>
      <c r="D74" s="74">
        <v>22487.88</v>
      </c>
      <c r="E74" s="64">
        <f t="shared" si="4"/>
        <v>24073.9614</v>
      </c>
      <c r="F74" s="65">
        <v>43714.6</v>
      </c>
      <c r="G74" s="89">
        <f t="shared" si="5"/>
        <v>90276.441400000011</v>
      </c>
      <c r="H74" s="95">
        <f t="shared" si="6"/>
        <v>2525.8589235127479</v>
      </c>
      <c r="I74" s="66">
        <f t="shared" si="7"/>
        <v>51.148125439093491</v>
      </c>
    </row>
    <row r="75" spans="1:9" ht="18.75" customHeight="1" x14ac:dyDescent="0.2">
      <c r="A75" s="60" t="s">
        <v>120</v>
      </c>
      <c r="B75" s="61">
        <v>1855</v>
      </c>
      <c r="C75" s="73">
        <v>4199481</v>
      </c>
      <c r="D75" s="74">
        <v>20734.48</v>
      </c>
      <c r="E75" s="64">
        <f t="shared" si="4"/>
        <v>22677.197400000001</v>
      </c>
      <c r="F75" s="65">
        <v>53864.05</v>
      </c>
      <c r="G75" s="89">
        <f t="shared" si="5"/>
        <v>97275.727400000003</v>
      </c>
      <c r="H75" s="95">
        <f t="shared" si="6"/>
        <v>2263.8711590296498</v>
      </c>
      <c r="I75" s="66">
        <f t="shared" si="7"/>
        <v>52.439745229110514</v>
      </c>
    </row>
    <row r="76" spans="1:9" ht="18.75" customHeight="1" x14ac:dyDescent="0.2">
      <c r="A76" s="60" t="s">
        <v>112</v>
      </c>
      <c r="B76" s="61">
        <v>1375</v>
      </c>
      <c r="C76" s="73">
        <v>2985645</v>
      </c>
      <c r="D76" s="74">
        <v>15256.65</v>
      </c>
      <c r="E76" s="64">
        <f t="shared" si="4"/>
        <v>16122.483</v>
      </c>
      <c r="F76" s="65">
        <v>0</v>
      </c>
      <c r="G76" s="89">
        <f t="shared" si="5"/>
        <v>31379.133000000002</v>
      </c>
      <c r="H76" s="95">
        <f t="shared" si="6"/>
        <v>2171.3781818181819</v>
      </c>
      <c r="I76" s="66">
        <f t="shared" si="7"/>
        <v>22.821187636363639</v>
      </c>
    </row>
    <row r="77" spans="1:9" ht="18.75" customHeight="1" x14ac:dyDescent="0.2">
      <c r="A77" s="60" t="s">
        <v>121</v>
      </c>
      <c r="B77" s="61">
        <v>2113</v>
      </c>
      <c r="C77" s="73">
        <v>4673570</v>
      </c>
      <c r="D77" s="74">
        <v>22998.38</v>
      </c>
      <c r="E77" s="64">
        <f t="shared" si="4"/>
        <v>25237.277999999998</v>
      </c>
      <c r="F77" s="65">
        <v>30804.6</v>
      </c>
      <c r="G77" s="89">
        <f t="shared" si="5"/>
        <v>79040.258000000002</v>
      </c>
      <c r="H77" s="95">
        <f t="shared" si="6"/>
        <v>2211.8173213440605</v>
      </c>
      <c r="I77" s="66">
        <f t="shared" si="7"/>
        <v>37.406653099858019</v>
      </c>
    </row>
    <row r="78" spans="1:9" ht="18.75" customHeight="1" x14ac:dyDescent="0.2">
      <c r="A78" s="60" t="s">
        <v>49</v>
      </c>
      <c r="B78" s="61">
        <v>1531</v>
      </c>
      <c r="C78" s="73">
        <v>3397177</v>
      </c>
      <c r="D78" s="74">
        <v>18661.27</v>
      </c>
      <c r="E78" s="64">
        <f t="shared" si="4"/>
        <v>18344.755799999999</v>
      </c>
      <c r="F78" s="65">
        <v>30870.3</v>
      </c>
      <c r="G78" s="89">
        <f t="shared" si="5"/>
        <v>67876.325800000006</v>
      </c>
      <c r="H78" s="95">
        <f t="shared" si="6"/>
        <v>2218.9268451992161</v>
      </c>
      <c r="I78" s="66">
        <f t="shared" si="7"/>
        <v>44.334634748530377</v>
      </c>
    </row>
    <row r="79" spans="1:9" ht="18.75" customHeight="1" x14ac:dyDescent="0.2">
      <c r="A79" s="60" t="s">
        <v>50</v>
      </c>
      <c r="B79" s="61">
        <v>1703</v>
      </c>
      <c r="C79" s="73">
        <v>4041753</v>
      </c>
      <c r="D79" s="74">
        <v>23369.65</v>
      </c>
      <c r="E79" s="64">
        <f t="shared" si="4"/>
        <v>21825.466199999999</v>
      </c>
      <c r="F79" s="65">
        <v>47185.63</v>
      </c>
      <c r="G79" s="89">
        <f t="shared" si="5"/>
        <v>92380.746199999994</v>
      </c>
      <c r="H79" s="95">
        <f t="shared" si="6"/>
        <v>2373.313564298297</v>
      </c>
      <c r="I79" s="66">
        <f t="shared" si="7"/>
        <v>54.2458873752202</v>
      </c>
    </row>
    <row r="80" spans="1:9" ht="18.75" customHeight="1" x14ac:dyDescent="0.2">
      <c r="A80" s="60" t="s">
        <v>75</v>
      </c>
      <c r="B80" s="61">
        <v>2565</v>
      </c>
      <c r="C80" s="75">
        <v>5787898</v>
      </c>
      <c r="D80" s="74">
        <v>24450.639999999999</v>
      </c>
      <c r="E80" s="64">
        <f t="shared" si="4"/>
        <v>31254.6492</v>
      </c>
      <c r="F80" s="65">
        <v>64464.76</v>
      </c>
      <c r="G80" s="89">
        <f t="shared" si="5"/>
        <v>120170.04920000001</v>
      </c>
      <c r="H80" s="95">
        <f t="shared" si="6"/>
        <v>2256.4904483430801</v>
      </c>
      <c r="I80" s="66">
        <f t="shared" si="7"/>
        <v>46.849921715399617</v>
      </c>
    </row>
    <row r="81" spans="1:9" ht="18.75" customHeight="1" x14ac:dyDescent="0.2">
      <c r="A81" s="60" t="s">
        <v>134</v>
      </c>
      <c r="B81" s="61">
        <v>197</v>
      </c>
      <c r="C81" s="73">
        <v>321596</v>
      </c>
      <c r="D81" s="74">
        <v>1755.85</v>
      </c>
      <c r="E81" s="64">
        <f t="shared" si="4"/>
        <v>1736.6184000000001</v>
      </c>
      <c r="F81" s="65">
        <v>0</v>
      </c>
      <c r="G81" s="89">
        <f t="shared" si="5"/>
        <v>3492.4683999999997</v>
      </c>
      <c r="H81" s="95">
        <f t="shared" si="6"/>
        <v>1632.4670050761422</v>
      </c>
      <c r="I81" s="66">
        <f t="shared" si="7"/>
        <v>17.728265989847714</v>
      </c>
    </row>
    <row r="82" spans="1:9" ht="18.75" customHeight="1" x14ac:dyDescent="0.2">
      <c r="A82" s="60" t="s">
        <v>53</v>
      </c>
      <c r="B82" s="61">
        <v>975</v>
      </c>
      <c r="C82" s="73">
        <v>2483218</v>
      </c>
      <c r="D82" s="74">
        <v>15722</v>
      </c>
      <c r="E82" s="64">
        <f t="shared" si="4"/>
        <v>13409.377200000001</v>
      </c>
      <c r="F82" s="65">
        <v>32733.919999999998</v>
      </c>
      <c r="G82" s="89">
        <f t="shared" si="5"/>
        <v>61865.297200000001</v>
      </c>
      <c r="H82" s="95">
        <f t="shared" si="6"/>
        <v>2546.8902564102564</v>
      </c>
      <c r="I82" s="66">
        <f t="shared" si="7"/>
        <v>63.451586871794873</v>
      </c>
    </row>
    <row r="83" spans="1:9" ht="18.75" customHeight="1" x14ac:dyDescent="0.2">
      <c r="A83" s="60" t="s">
        <v>54</v>
      </c>
      <c r="B83" s="61">
        <v>678</v>
      </c>
      <c r="C83" s="73">
        <v>2090323</v>
      </c>
      <c r="D83" s="74">
        <v>8592.4</v>
      </c>
      <c r="E83" s="64">
        <f t="shared" si="4"/>
        <v>11287.744199999999</v>
      </c>
      <c r="F83" s="65">
        <v>21469.54</v>
      </c>
      <c r="G83" s="89">
        <f t="shared" si="5"/>
        <v>41349.684200000003</v>
      </c>
      <c r="H83" s="95">
        <f t="shared" si="6"/>
        <v>3083.0722713864307</v>
      </c>
      <c r="I83" s="66">
        <f t="shared" si="7"/>
        <v>60.987734808259589</v>
      </c>
    </row>
    <row r="84" spans="1:9" ht="18.75" customHeight="1" x14ac:dyDescent="0.2">
      <c r="A84" s="60" t="s">
        <v>122</v>
      </c>
      <c r="B84" s="61">
        <v>783</v>
      </c>
      <c r="C84" s="73">
        <v>1842412</v>
      </c>
      <c r="D84" s="74">
        <v>8055.94</v>
      </c>
      <c r="E84" s="64">
        <f t="shared" si="4"/>
        <v>9949.0247999999992</v>
      </c>
      <c r="F84" s="65">
        <v>19162.900000000001</v>
      </c>
      <c r="G84" s="89">
        <f t="shared" si="5"/>
        <v>37167.864799999996</v>
      </c>
      <c r="H84" s="95">
        <f t="shared" si="6"/>
        <v>2353.0166028097065</v>
      </c>
      <c r="I84" s="66">
        <f t="shared" si="7"/>
        <v>47.468537420178791</v>
      </c>
    </row>
    <row r="85" spans="1:9" ht="18.75" customHeight="1" x14ac:dyDescent="0.2">
      <c r="A85" s="60" t="s">
        <v>57</v>
      </c>
      <c r="B85" s="61">
        <v>1682</v>
      </c>
      <c r="C85" s="75">
        <v>3388692</v>
      </c>
      <c r="D85" s="74">
        <v>16931.34</v>
      </c>
      <c r="E85" s="64">
        <f t="shared" si="4"/>
        <v>18298.936799999999</v>
      </c>
      <c r="F85" s="65">
        <v>49131.86</v>
      </c>
      <c r="G85" s="89">
        <f t="shared" si="5"/>
        <v>84362.136800000007</v>
      </c>
      <c r="H85" s="95">
        <f t="shared" si="6"/>
        <v>2014.6801426872771</v>
      </c>
      <c r="I85" s="66">
        <f t="shared" si="7"/>
        <v>50.155848275862077</v>
      </c>
    </row>
    <row r="86" spans="1:9" ht="18.75" customHeight="1" x14ac:dyDescent="0.2">
      <c r="A86" s="60" t="s">
        <v>44</v>
      </c>
      <c r="B86" s="61">
        <v>850</v>
      </c>
      <c r="C86" s="73">
        <v>2021631</v>
      </c>
      <c r="D86" s="74">
        <v>9276.42</v>
      </c>
      <c r="E86" s="64">
        <f t="shared" si="4"/>
        <v>10916.8074</v>
      </c>
      <c r="F86" s="65">
        <v>26284.92</v>
      </c>
      <c r="G86" s="89">
        <f t="shared" si="5"/>
        <v>46478.147400000002</v>
      </c>
      <c r="H86" s="95">
        <f t="shared" si="6"/>
        <v>2378.389411764706</v>
      </c>
      <c r="I86" s="66">
        <f t="shared" si="7"/>
        <v>54.680173411764706</v>
      </c>
    </row>
    <row r="87" spans="1:9" ht="18.75" customHeight="1" x14ac:dyDescent="0.2">
      <c r="A87" s="60" t="s">
        <v>45</v>
      </c>
      <c r="B87" s="61">
        <v>524</v>
      </c>
      <c r="C87" s="73">
        <v>1337788</v>
      </c>
      <c r="D87" s="74">
        <v>6118.79</v>
      </c>
      <c r="E87" s="64">
        <f t="shared" si="4"/>
        <v>7224.0551999999998</v>
      </c>
      <c r="F87" s="65">
        <v>16913.04</v>
      </c>
      <c r="G87" s="89">
        <f t="shared" si="5"/>
        <v>30255.885200000001</v>
      </c>
      <c r="H87" s="95">
        <f t="shared" si="6"/>
        <v>2553.030534351145</v>
      </c>
      <c r="I87" s="66">
        <f t="shared" si="7"/>
        <v>57.740238931297711</v>
      </c>
    </row>
    <row r="88" spans="1:9" ht="18.75" customHeight="1" x14ac:dyDescent="0.2">
      <c r="A88" s="60" t="s">
        <v>131</v>
      </c>
      <c r="B88" s="61">
        <v>350</v>
      </c>
      <c r="C88" s="75">
        <v>948823</v>
      </c>
      <c r="D88" s="74">
        <v>4800.8500000000004</v>
      </c>
      <c r="E88" s="64">
        <f t="shared" si="4"/>
        <v>5123.6441999999997</v>
      </c>
      <c r="F88" s="65">
        <v>7537.88</v>
      </c>
      <c r="G88" s="89">
        <f t="shared" si="5"/>
        <v>17462.374200000002</v>
      </c>
      <c r="H88" s="95">
        <f t="shared" si="6"/>
        <v>2710.9228571428571</v>
      </c>
      <c r="I88" s="66">
        <f t="shared" si="7"/>
        <v>49.892497714285717</v>
      </c>
    </row>
    <row r="89" spans="1:9" ht="18.75" customHeight="1" x14ac:dyDescent="0.2">
      <c r="A89" s="60" t="s">
        <v>167</v>
      </c>
      <c r="B89" s="61">
        <v>2303</v>
      </c>
      <c r="C89" s="73">
        <v>4340082</v>
      </c>
      <c r="D89" s="74">
        <v>20446.09</v>
      </c>
      <c r="E89" s="64">
        <f t="shared" si="4"/>
        <v>23436.442800000001</v>
      </c>
      <c r="F89" s="65">
        <v>64123.17</v>
      </c>
      <c r="G89" s="89">
        <f t="shared" si="5"/>
        <v>108005.7028</v>
      </c>
      <c r="H89" s="95">
        <f t="shared" si="6"/>
        <v>1884.5340859748155</v>
      </c>
      <c r="I89" s="66">
        <f t="shared" si="7"/>
        <v>46.897830134607034</v>
      </c>
    </row>
    <row r="90" spans="1:9" ht="18.75" customHeight="1" x14ac:dyDescent="0.2">
      <c r="A90" s="60" t="s">
        <v>132</v>
      </c>
      <c r="B90" s="61">
        <v>3211</v>
      </c>
      <c r="C90" s="73">
        <v>4875937</v>
      </c>
      <c r="D90" s="74">
        <v>23332.04</v>
      </c>
      <c r="E90" s="64">
        <f t="shared" si="4"/>
        <v>26330.059799999999</v>
      </c>
      <c r="F90" s="65">
        <v>64793.43</v>
      </c>
      <c r="G90" s="89">
        <f t="shared" si="5"/>
        <v>114455.52979999999</v>
      </c>
      <c r="H90" s="95">
        <f t="shared" si="6"/>
        <v>1518.5104328869511</v>
      </c>
      <c r="I90" s="66">
        <f t="shared" si="7"/>
        <v>35.644823980068509</v>
      </c>
    </row>
    <row r="91" spans="1:9" ht="18.75" customHeight="1" x14ac:dyDescent="0.2">
      <c r="A91" s="60" t="s">
        <v>76</v>
      </c>
      <c r="B91" s="61">
        <v>2974</v>
      </c>
      <c r="C91" s="75">
        <v>6691764</v>
      </c>
      <c r="D91" s="74">
        <v>33024.99</v>
      </c>
      <c r="E91" s="64">
        <f t="shared" si="4"/>
        <v>36135.525600000001</v>
      </c>
      <c r="F91" s="65">
        <v>0</v>
      </c>
      <c r="G91" s="89">
        <f t="shared" si="5"/>
        <v>69160.515599999999</v>
      </c>
      <c r="H91" s="95">
        <f t="shared" si="6"/>
        <v>2250.0887693342302</v>
      </c>
      <c r="I91" s="66">
        <f t="shared" si="7"/>
        <v>23.255048957632816</v>
      </c>
    </row>
    <row r="92" spans="1:9" ht="18.75" customHeight="1" x14ac:dyDescent="0.2">
      <c r="A92" s="60" t="s">
        <v>58</v>
      </c>
      <c r="B92" s="61">
        <v>870</v>
      </c>
      <c r="C92" s="73">
        <v>1900579</v>
      </c>
      <c r="D92" s="74">
        <v>8752.7800000000007</v>
      </c>
      <c r="E92" s="64">
        <f t="shared" si="4"/>
        <v>10263.1266</v>
      </c>
      <c r="F92" s="65">
        <v>38397.26</v>
      </c>
      <c r="G92" s="89">
        <f t="shared" si="5"/>
        <v>57413.166600000004</v>
      </c>
      <c r="H92" s="95">
        <f t="shared" si="6"/>
        <v>2184.573563218391</v>
      </c>
      <c r="I92" s="66">
        <f t="shared" si="7"/>
        <v>65.992145517241383</v>
      </c>
    </row>
    <row r="93" spans="1:9" ht="18.75" customHeight="1" x14ac:dyDescent="0.2">
      <c r="A93" s="60" t="s">
        <v>77</v>
      </c>
      <c r="B93" s="61">
        <v>2864</v>
      </c>
      <c r="C93" s="73">
        <v>4289988</v>
      </c>
      <c r="D93" s="77">
        <v>20249.38</v>
      </c>
      <c r="E93" s="64">
        <f t="shared" si="4"/>
        <v>23165.9352</v>
      </c>
      <c r="F93" s="66">
        <v>34540.959999999999</v>
      </c>
      <c r="G93" s="89">
        <f t="shared" si="5"/>
        <v>77956.275200000004</v>
      </c>
      <c r="H93" s="95">
        <f t="shared" si="6"/>
        <v>1497.9008379888269</v>
      </c>
      <c r="I93" s="66">
        <f t="shared" si="7"/>
        <v>27.219369832402236</v>
      </c>
    </row>
    <row r="94" spans="1:9" s="16" customFormat="1" ht="18.75" customHeight="1" x14ac:dyDescent="0.2">
      <c r="A94" s="78"/>
      <c r="B94" s="79"/>
      <c r="C94" s="80"/>
      <c r="D94" s="92"/>
      <c r="E94" s="92"/>
      <c r="F94" s="93"/>
      <c r="G94" s="93"/>
      <c r="H94" s="96"/>
      <c r="I94" s="93"/>
    </row>
    <row r="95" spans="1:9" ht="18.75" customHeight="1" x14ac:dyDescent="0.2">
      <c r="A95" s="13" t="s">
        <v>209</v>
      </c>
      <c r="B95" s="82">
        <f t="shared" ref="B95:G95" si="8">SUM(B2:B93)</f>
        <v>147511</v>
      </c>
      <c r="C95" s="82">
        <f t="shared" si="8"/>
        <v>322675164</v>
      </c>
      <c r="D95" s="83">
        <f t="shared" si="8"/>
        <v>1644178.6399999992</v>
      </c>
      <c r="E95" s="83">
        <f t="shared" si="8"/>
        <v>1742445.8855999999</v>
      </c>
      <c r="F95" s="83">
        <f t="shared" si="8"/>
        <v>3190380.8399999989</v>
      </c>
      <c r="G95" s="103">
        <f t="shared" si="8"/>
        <v>6577005.3656000001</v>
      </c>
      <c r="H95" s="97">
        <f>C95/B95</f>
        <v>2187.4650975181512</v>
      </c>
      <c r="I95" s="15">
        <f>G95/B95</f>
        <v>44.586541787392129</v>
      </c>
    </row>
    <row r="99" spans="1:7" ht="18.75" customHeight="1" x14ac:dyDescent="0.2">
      <c r="A99" s="90" t="s">
        <v>138</v>
      </c>
    </row>
    <row r="100" spans="1:7" ht="18.75" customHeight="1" x14ac:dyDescent="0.2">
      <c r="A100" s="60" t="s">
        <v>139</v>
      </c>
      <c r="B100" s="61">
        <v>0</v>
      </c>
      <c r="C100" s="73">
        <v>870801</v>
      </c>
      <c r="D100" s="74">
        <v>4106.3</v>
      </c>
      <c r="E100" s="64">
        <f>C100*27/5000</f>
        <v>4702.3253999999997</v>
      </c>
      <c r="F100" s="65">
        <v>19919.849999999999</v>
      </c>
      <c r="G100" s="89">
        <f t="shared" ref="G100:G124" si="9">SUM(D100:F100)</f>
        <v>28728.475399999999</v>
      </c>
    </row>
    <row r="101" spans="1:7" ht="18.75" customHeight="1" x14ac:dyDescent="0.2">
      <c r="A101" s="60" t="s">
        <v>140</v>
      </c>
      <c r="B101" s="61">
        <v>0</v>
      </c>
      <c r="C101" s="73">
        <v>1093923</v>
      </c>
      <c r="D101" s="74">
        <v>5494.63</v>
      </c>
      <c r="E101" s="64">
        <f t="shared" ref="E101:E124" si="10">C101*27/5000</f>
        <v>5907.1841999999997</v>
      </c>
      <c r="F101" s="65">
        <v>28023.21</v>
      </c>
      <c r="G101" s="89">
        <f t="shared" si="9"/>
        <v>39425.0242</v>
      </c>
    </row>
    <row r="102" spans="1:7" ht="18.75" customHeight="1" x14ac:dyDescent="0.2">
      <c r="A102" s="60" t="s">
        <v>174</v>
      </c>
      <c r="B102" s="61">
        <v>0</v>
      </c>
      <c r="C102" s="73">
        <v>224051</v>
      </c>
      <c r="D102" s="74">
        <v>1055.28</v>
      </c>
      <c r="E102" s="64">
        <f t="shared" si="10"/>
        <v>1209.8753999999999</v>
      </c>
      <c r="F102" s="65">
        <v>2825.58</v>
      </c>
      <c r="G102" s="89">
        <f t="shared" si="9"/>
        <v>5090.7353999999996</v>
      </c>
    </row>
    <row r="103" spans="1:7" ht="18.75" customHeight="1" x14ac:dyDescent="0.2">
      <c r="A103" s="60" t="s">
        <v>141</v>
      </c>
      <c r="B103" s="61">
        <v>0</v>
      </c>
      <c r="C103" s="73">
        <v>250100</v>
      </c>
      <c r="D103" s="74">
        <v>1126.5999999999999</v>
      </c>
      <c r="E103" s="64">
        <f t="shared" si="10"/>
        <v>1350.54</v>
      </c>
      <c r="F103" s="65">
        <v>5564.2</v>
      </c>
      <c r="G103" s="89">
        <f t="shared" si="9"/>
        <v>8041.34</v>
      </c>
    </row>
    <row r="104" spans="1:7" ht="18.75" customHeight="1" x14ac:dyDescent="0.2">
      <c r="A104" s="60" t="s">
        <v>202</v>
      </c>
      <c r="B104" s="61">
        <v>0</v>
      </c>
      <c r="C104" s="73">
        <v>16489</v>
      </c>
      <c r="D104" s="74">
        <v>80.8</v>
      </c>
      <c r="E104" s="64">
        <f t="shared" si="10"/>
        <v>89.040599999999998</v>
      </c>
      <c r="F104" s="65">
        <v>0</v>
      </c>
      <c r="G104" s="89">
        <f t="shared" si="9"/>
        <v>169.84059999999999</v>
      </c>
    </row>
    <row r="105" spans="1:7" ht="18.75" customHeight="1" x14ac:dyDescent="0.2">
      <c r="A105" s="60" t="s">
        <v>166</v>
      </c>
      <c r="B105" s="61">
        <v>0</v>
      </c>
      <c r="C105" s="73">
        <v>6177780</v>
      </c>
      <c r="D105" s="74">
        <v>31592.37</v>
      </c>
      <c r="E105" s="64">
        <f t="shared" si="10"/>
        <v>33360.012000000002</v>
      </c>
      <c r="F105" s="65">
        <v>112538.25</v>
      </c>
      <c r="G105" s="89">
        <f t="shared" si="9"/>
        <v>177490.63199999998</v>
      </c>
    </row>
    <row r="106" spans="1:7" ht="18.75" customHeight="1" x14ac:dyDescent="0.2">
      <c r="A106" s="60" t="s">
        <v>163</v>
      </c>
      <c r="B106" s="61">
        <v>0</v>
      </c>
      <c r="C106" s="73">
        <v>1120734</v>
      </c>
      <c r="D106" s="74">
        <v>5816.24</v>
      </c>
      <c r="E106" s="64">
        <f t="shared" si="10"/>
        <v>6051.9636</v>
      </c>
      <c r="F106" s="65">
        <v>24595.18</v>
      </c>
      <c r="G106" s="89">
        <f t="shared" si="9"/>
        <v>36463.383600000001</v>
      </c>
    </row>
    <row r="107" spans="1:7" ht="18.75" customHeight="1" x14ac:dyDescent="0.2">
      <c r="A107" s="60" t="s">
        <v>189</v>
      </c>
      <c r="B107" s="61">
        <v>0</v>
      </c>
      <c r="C107" s="73">
        <v>323781</v>
      </c>
      <c r="D107" s="74">
        <v>1560.84</v>
      </c>
      <c r="E107" s="64">
        <f t="shared" si="10"/>
        <v>1748.4174</v>
      </c>
      <c r="F107" s="65">
        <v>0</v>
      </c>
      <c r="G107" s="89">
        <f t="shared" si="9"/>
        <v>3309.2574</v>
      </c>
    </row>
    <row r="108" spans="1:7" ht="18.75" customHeight="1" x14ac:dyDescent="0.2">
      <c r="A108" s="60" t="s">
        <v>143</v>
      </c>
      <c r="B108" s="61">
        <v>0</v>
      </c>
      <c r="C108" s="75">
        <v>200610</v>
      </c>
      <c r="D108" s="74">
        <v>947.53</v>
      </c>
      <c r="E108" s="64">
        <f t="shared" si="10"/>
        <v>1083.2940000000001</v>
      </c>
      <c r="F108" s="65">
        <v>6533.79</v>
      </c>
      <c r="G108" s="89">
        <f t="shared" si="9"/>
        <v>8564.6139999999996</v>
      </c>
    </row>
    <row r="109" spans="1:7" ht="18.75" customHeight="1" x14ac:dyDescent="0.2">
      <c r="A109" s="60" t="s">
        <v>203</v>
      </c>
      <c r="B109" s="61">
        <v>0</v>
      </c>
      <c r="C109" s="75">
        <v>115397</v>
      </c>
      <c r="D109" s="74">
        <v>519.29</v>
      </c>
      <c r="E109" s="64">
        <f t="shared" si="10"/>
        <v>623.14380000000006</v>
      </c>
      <c r="F109" s="65">
        <v>0</v>
      </c>
      <c r="G109" s="89">
        <f t="shared" si="9"/>
        <v>1142.4338</v>
      </c>
    </row>
    <row r="110" spans="1:7" ht="18.75" customHeight="1" x14ac:dyDescent="0.2">
      <c r="A110" s="60" t="s">
        <v>144</v>
      </c>
      <c r="B110" s="61">
        <v>0</v>
      </c>
      <c r="C110" s="73">
        <v>186214</v>
      </c>
      <c r="D110" s="74">
        <v>1017.47</v>
      </c>
      <c r="E110" s="64">
        <f t="shared" si="10"/>
        <v>1005.5556</v>
      </c>
      <c r="F110" s="65">
        <v>6020.96</v>
      </c>
      <c r="G110" s="89">
        <f t="shared" si="9"/>
        <v>8043.9856</v>
      </c>
    </row>
    <row r="111" spans="1:7" ht="18.75" customHeight="1" x14ac:dyDescent="0.2">
      <c r="A111" s="60" t="s">
        <v>145</v>
      </c>
      <c r="B111" s="61">
        <v>0</v>
      </c>
      <c r="C111" s="73">
        <v>604963</v>
      </c>
      <c r="D111" s="74">
        <v>3622.97</v>
      </c>
      <c r="E111" s="64">
        <f t="shared" si="10"/>
        <v>3266.8002000000001</v>
      </c>
      <c r="F111" s="65">
        <v>0</v>
      </c>
      <c r="G111" s="89">
        <f t="shared" si="9"/>
        <v>6889.7701999999999</v>
      </c>
    </row>
    <row r="112" spans="1:7" ht="18.75" customHeight="1" x14ac:dyDescent="0.2">
      <c r="A112" s="60" t="s">
        <v>146</v>
      </c>
      <c r="B112" s="61">
        <v>0</v>
      </c>
      <c r="C112" s="73">
        <v>394294</v>
      </c>
      <c r="D112" s="74">
        <v>1788.85</v>
      </c>
      <c r="E112" s="64">
        <f t="shared" si="10"/>
        <v>2129.1876000000002</v>
      </c>
      <c r="F112" s="65">
        <v>10798.92</v>
      </c>
      <c r="G112" s="89">
        <f t="shared" si="9"/>
        <v>14716.9576</v>
      </c>
    </row>
    <row r="113" spans="1:8" ht="18.75" customHeight="1" x14ac:dyDescent="0.2">
      <c r="A113" s="60" t="s">
        <v>148</v>
      </c>
      <c r="B113" s="61">
        <v>0</v>
      </c>
      <c r="C113" s="75">
        <v>3032349</v>
      </c>
      <c r="D113" s="74">
        <v>15113.39</v>
      </c>
      <c r="E113" s="64">
        <f t="shared" si="10"/>
        <v>16374.684600000001</v>
      </c>
      <c r="F113" s="65">
        <v>40459.120000000003</v>
      </c>
      <c r="G113" s="89">
        <f t="shared" si="9"/>
        <v>71947.194600000003</v>
      </c>
    </row>
    <row r="114" spans="1:8" ht="18.75" customHeight="1" x14ac:dyDescent="0.2">
      <c r="A114" s="60" t="s">
        <v>162</v>
      </c>
      <c r="B114" s="61">
        <v>0</v>
      </c>
      <c r="C114" s="73">
        <v>122417</v>
      </c>
      <c r="D114" s="74">
        <v>647.41999999999996</v>
      </c>
      <c r="E114" s="64">
        <f t="shared" si="10"/>
        <v>661.05179999999996</v>
      </c>
      <c r="F114" s="65">
        <v>1795.83</v>
      </c>
      <c r="G114" s="89">
        <f t="shared" si="9"/>
        <v>3104.3017999999997</v>
      </c>
    </row>
    <row r="115" spans="1:8" ht="18.75" customHeight="1" x14ac:dyDescent="0.2">
      <c r="A115" s="60" t="s">
        <v>149</v>
      </c>
      <c r="B115" s="61">
        <v>0</v>
      </c>
      <c r="C115" s="73">
        <v>166359</v>
      </c>
      <c r="D115" s="74">
        <v>1358.55</v>
      </c>
      <c r="E115" s="64">
        <f t="shared" si="10"/>
        <v>898.33860000000004</v>
      </c>
      <c r="F115" s="65">
        <v>15306.48</v>
      </c>
      <c r="G115" s="89">
        <f t="shared" si="9"/>
        <v>17563.368600000002</v>
      </c>
    </row>
    <row r="116" spans="1:8" ht="18.75" customHeight="1" x14ac:dyDescent="0.2">
      <c r="A116" s="60" t="s">
        <v>94</v>
      </c>
      <c r="B116" s="61">
        <v>0</v>
      </c>
      <c r="C116" s="75">
        <v>3967457</v>
      </c>
      <c r="D116" s="74">
        <v>19447.849999999999</v>
      </c>
      <c r="E116" s="64">
        <f t="shared" si="10"/>
        <v>21424.267800000001</v>
      </c>
      <c r="F116" s="65">
        <v>0</v>
      </c>
      <c r="G116" s="89">
        <f t="shared" si="9"/>
        <v>40872.1178</v>
      </c>
    </row>
    <row r="117" spans="1:8" ht="18.75" customHeight="1" x14ac:dyDescent="0.2">
      <c r="A117" s="60" t="s">
        <v>150</v>
      </c>
      <c r="B117" s="61">
        <v>0</v>
      </c>
      <c r="C117" s="73">
        <v>368218</v>
      </c>
      <c r="D117" s="74">
        <v>1784.08</v>
      </c>
      <c r="E117" s="64">
        <f t="shared" si="10"/>
        <v>1988.3771999999999</v>
      </c>
      <c r="F117" s="65">
        <v>10522.09</v>
      </c>
      <c r="G117" s="89">
        <f t="shared" si="9"/>
        <v>14294.547200000001</v>
      </c>
    </row>
    <row r="118" spans="1:8" ht="18.75" customHeight="1" x14ac:dyDescent="0.2">
      <c r="A118" s="60" t="s">
        <v>192</v>
      </c>
      <c r="B118" s="61">
        <v>0</v>
      </c>
      <c r="C118" s="73">
        <v>514965</v>
      </c>
      <c r="D118" s="74">
        <v>2638.88</v>
      </c>
      <c r="E118" s="64">
        <f t="shared" si="10"/>
        <v>2780.8110000000001</v>
      </c>
      <c r="F118" s="65">
        <v>0</v>
      </c>
      <c r="G118" s="89">
        <f t="shared" si="9"/>
        <v>5419.6910000000007</v>
      </c>
    </row>
    <row r="119" spans="1:8" ht="18.75" customHeight="1" x14ac:dyDescent="0.2">
      <c r="A119" s="60" t="s">
        <v>190</v>
      </c>
      <c r="B119" s="61">
        <v>0</v>
      </c>
      <c r="C119" s="75">
        <v>501119</v>
      </c>
      <c r="D119" s="74">
        <v>2104.6999999999998</v>
      </c>
      <c r="E119" s="64">
        <f t="shared" si="10"/>
        <v>2706.0426000000002</v>
      </c>
      <c r="F119" s="65">
        <v>4479.05</v>
      </c>
      <c r="G119" s="89">
        <f t="shared" si="9"/>
        <v>9289.7926000000007</v>
      </c>
    </row>
    <row r="120" spans="1:8" ht="18.75" customHeight="1" x14ac:dyDescent="0.2">
      <c r="A120" s="60" t="s">
        <v>152</v>
      </c>
      <c r="B120" s="61">
        <v>0</v>
      </c>
      <c r="C120" s="73">
        <v>659298</v>
      </c>
      <c r="D120" s="74">
        <v>3369.01</v>
      </c>
      <c r="E120" s="64">
        <f t="shared" si="10"/>
        <v>3560.2091999999998</v>
      </c>
      <c r="F120" s="65">
        <v>17663.560000000001</v>
      </c>
      <c r="G120" s="89">
        <f t="shared" si="9"/>
        <v>24592.779200000001</v>
      </c>
    </row>
    <row r="121" spans="1:8" ht="18.75" customHeight="1" x14ac:dyDescent="0.2">
      <c r="A121" s="60" t="s">
        <v>169</v>
      </c>
      <c r="B121" s="61">
        <v>0</v>
      </c>
      <c r="C121" s="73">
        <v>1520194</v>
      </c>
      <c r="D121" s="74">
        <v>7258.36</v>
      </c>
      <c r="E121" s="64">
        <f t="shared" si="10"/>
        <v>8209.0475999999999</v>
      </c>
      <c r="F121" s="65">
        <v>63372</v>
      </c>
      <c r="G121" s="89">
        <f t="shared" si="9"/>
        <v>78839.407600000006</v>
      </c>
    </row>
    <row r="122" spans="1:8" ht="18.75" customHeight="1" x14ac:dyDescent="0.2">
      <c r="A122" s="60" t="s">
        <v>191</v>
      </c>
      <c r="B122" s="61">
        <v>0</v>
      </c>
      <c r="C122" s="73">
        <v>26873</v>
      </c>
      <c r="D122" s="74">
        <v>131.68</v>
      </c>
      <c r="E122" s="64">
        <f t="shared" si="10"/>
        <v>145.11420000000001</v>
      </c>
      <c r="F122" s="65">
        <v>0</v>
      </c>
      <c r="G122" s="89">
        <f t="shared" si="9"/>
        <v>276.79420000000005</v>
      </c>
    </row>
    <row r="123" spans="1:8" ht="18.75" customHeight="1" x14ac:dyDescent="0.2">
      <c r="A123" s="60" t="s">
        <v>161</v>
      </c>
      <c r="B123" s="61">
        <v>0</v>
      </c>
      <c r="C123" s="73">
        <v>38248</v>
      </c>
      <c r="D123" s="74">
        <v>200.42</v>
      </c>
      <c r="E123" s="64">
        <f t="shared" si="10"/>
        <v>206.53919999999999</v>
      </c>
      <c r="F123" s="65">
        <v>1205.97</v>
      </c>
      <c r="G123" s="89">
        <f t="shared" si="9"/>
        <v>1612.9292</v>
      </c>
    </row>
    <row r="124" spans="1:8" ht="18.75" customHeight="1" x14ac:dyDescent="0.2">
      <c r="A124" s="60" t="s">
        <v>153</v>
      </c>
      <c r="B124" s="61">
        <v>0</v>
      </c>
      <c r="C124" s="73">
        <v>146118</v>
      </c>
      <c r="D124" s="74">
        <v>715.98</v>
      </c>
      <c r="E124" s="64">
        <f t="shared" si="10"/>
        <v>789.03719999999998</v>
      </c>
      <c r="F124" s="65">
        <v>3245</v>
      </c>
      <c r="G124" s="89">
        <f t="shared" si="9"/>
        <v>4750.0172000000002</v>
      </c>
    </row>
    <row r="125" spans="1:8" ht="18.75" customHeight="1" x14ac:dyDescent="0.2">
      <c r="A125" s="78"/>
      <c r="B125" s="79"/>
      <c r="C125" s="80"/>
      <c r="D125" s="92"/>
      <c r="E125" s="92"/>
      <c r="F125" s="93"/>
      <c r="G125" s="89"/>
    </row>
    <row r="126" spans="1:8" ht="18.75" customHeight="1" x14ac:dyDescent="0.2">
      <c r="A126" s="13" t="s">
        <v>193</v>
      </c>
      <c r="B126" s="82"/>
      <c r="C126" s="82">
        <f>SUM(C99:C125)</f>
        <v>22642752</v>
      </c>
      <c r="D126" s="83">
        <f>SUM(D99:D125)</f>
        <v>113499.48999999999</v>
      </c>
      <c r="E126" s="83">
        <f>SUM(E99:E125)</f>
        <v>122270.86080000001</v>
      </c>
      <c r="F126" s="83">
        <f>SUM(F99:F125)</f>
        <v>374869.04</v>
      </c>
      <c r="G126" s="83">
        <f>SUM(G99:G125)</f>
        <v>610639.39080000017</v>
      </c>
    </row>
    <row r="128" spans="1:8" s="90" customFormat="1" ht="18.75" customHeight="1" x14ac:dyDescent="0.2">
      <c r="A128" s="90" t="s">
        <v>155</v>
      </c>
      <c r="B128" s="100"/>
      <c r="C128" s="100">
        <f>SUM(C95+C126)</f>
        <v>345317916</v>
      </c>
      <c r="D128" s="101">
        <f>SUM(D95,D126)</f>
        <v>1757678.1299999992</v>
      </c>
      <c r="E128" s="101">
        <f>SUM(E95,E126)</f>
        <v>1864716.7463999998</v>
      </c>
      <c r="F128" s="101">
        <f>SUM(F95,F126)</f>
        <v>3565249.879999999</v>
      </c>
      <c r="G128" s="101">
        <f>SUM(G95,G126)</f>
        <v>7187644.7564000003</v>
      </c>
      <c r="H128" s="102"/>
    </row>
    <row r="129" spans="1:1" ht="18.75" customHeight="1" x14ac:dyDescent="0.2">
      <c r="A129" s="99" t="s">
        <v>210</v>
      </c>
    </row>
  </sheetData>
  <phoneticPr fontId="10" type="noConversion"/>
  <pageMargins left="0.75" right="0.75" top="0.5" bottom="0.5" header="0.5" footer="0.5"/>
  <pageSetup scale="77" orientation="landscape" r:id="rId1"/>
  <headerFooter alignWithMargins="0"/>
  <rowBreaks count="1" manualBreakCount="1">
    <brk id="97" max="8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0"/>
  <sheetViews>
    <sheetView view="pageBreakPreview" zoomScaleNormal="115" zoomScaleSheetLayoutView="100" workbookViewId="0"/>
  </sheetViews>
  <sheetFormatPr defaultColWidth="9.140625" defaultRowHeight="18.75" customHeight="1" x14ac:dyDescent="0.2"/>
  <cols>
    <col min="1" max="1" width="22.5703125" style="59" bestFit="1" customWidth="1"/>
    <col min="2" max="2" width="11.28515625" style="84" bestFit="1" customWidth="1"/>
    <col min="3" max="3" width="13.5703125" style="84" customWidth="1"/>
    <col min="4" max="5" width="13.28515625" style="85" customWidth="1"/>
    <col min="6" max="6" width="15.42578125" style="86" customWidth="1"/>
    <col min="7" max="7" width="13.28515625" style="90" hidden="1" customWidth="1"/>
    <col min="8" max="8" width="13.7109375" style="87" hidden="1" customWidth="1"/>
    <col min="9" max="9" width="11.85546875" style="59" hidden="1" customWidth="1"/>
    <col min="10" max="10" width="25.42578125" style="59" customWidth="1"/>
    <col min="11" max="11" width="22" style="59" customWidth="1"/>
    <col min="12" max="12" width="12.140625" style="59" bestFit="1" customWidth="1"/>
    <col min="13" max="16384" width="9.140625" style="59"/>
  </cols>
  <sheetData>
    <row r="1" spans="1:9" ht="18.75" customHeight="1" x14ac:dyDescent="0.2">
      <c r="A1" s="50" t="s">
        <v>0</v>
      </c>
      <c r="B1" s="51" t="s">
        <v>66</v>
      </c>
      <c r="C1" s="52" t="s">
        <v>67</v>
      </c>
      <c r="D1" s="53" t="s">
        <v>68</v>
      </c>
      <c r="E1" s="54" t="s">
        <v>60</v>
      </c>
      <c r="F1" s="55" t="s">
        <v>69</v>
      </c>
      <c r="G1" s="88" t="s">
        <v>61</v>
      </c>
      <c r="H1" s="94" t="s">
        <v>62</v>
      </c>
      <c r="I1" s="98" t="s">
        <v>63</v>
      </c>
    </row>
    <row r="2" spans="1:9" ht="18.75" customHeight="1" x14ac:dyDescent="0.2">
      <c r="A2" s="60" t="s">
        <v>241</v>
      </c>
      <c r="B2" s="61">
        <v>850</v>
      </c>
      <c r="C2" s="62"/>
      <c r="D2" s="104"/>
      <c r="E2" s="64">
        <f t="shared" ref="E2:E33" si="0">C2*24.81/5000</f>
        <v>0</v>
      </c>
      <c r="F2" s="65">
        <v>26284.92</v>
      </c>
      <c r="G2" s="89">
        <f t="shared" ref="G2:G33" si="1">SUM(D2:F2)</f>
        <v>26284.92</v>
      </c>
      <c r="H2" s="95">
        <f t="shared" ref="H2:H33" si="2">C2/B2</f>
        <v>0</v>
      </c>
      <c r="I2" s="66">
        <f t="shared" ref="I2:I33" si="3">G2/B2</f>
        <v>30.923435294117645</v>
      </c>
    </row>
    <row r="3" spans="1:9" ht="18.75" customHeight="1" x14ac:dyDescent="0.2">
      <c r="A3" s="60" t="s">
        <v>211</v>
      </c>
      <c r="B3" s="61">
        <v>1682</v>
      </c>
      <c r="C3" s="62"/>
      <c r="D3" s="63"/>
      <c r="E3" s="64">
        <f t="shared" si="0"/>
        <v>0</v>
      </c>
      <c r="F3" s="65">
        <v>49131.08</v>
      </c>
      <c r="G3" s="89">
        <f t="shared" si="1"/>
        <v>49131.08</v>
      </c>
      <c r="H3" s="95">
        <f t="shared" si="2"/>
        <v>0</v>
      </c>
      <c r="I3" s="66">
        <f t="shared" si="3"/>
        <v>29.209916765755054</v>
      </c>
    </row>
    <row r="4" spans="1:9" ht="18.75" customHeight="1" x14ac:dyDescent="0.2">
      <c r="A4" s="60" t="s">
        <v>212</v>
      </c>
      <c r="B4" s="61">
        <v>4304</v>
      </c>
      <c r="C4" s="62"/>
      <c r="D4" s="63"/>
      <c r="E4" s="64">
        <f t="shared" si="0"/>
        <v>0</v>
      </c>
      <c r="F4" s="65">
        <v>114873.04</v>
      </c>
      <c r="G4" s="89">
        <f t="shared" si="1"/>
        <v>114873.04</v>
      </c>
      <c r="H4" s="95">
        <f t="shared" si="2"/>
        <v>0</v>
      </c>
      <c r="I4" s="66">
        <f t="shared" si="3"/>
        <v>26.689832713754644</v>
      </c>
    </row>
    <row r="5" spans="1:9" ht="18.75" customHeight="1" x14ac:dyDescent="0.2">
      <c r="A5" s="60" t="s">
        <v>123</v>
      </c>
      <c r="B5" s="61">
        <v>3065</v>
      </c>
      <c r="C5" s="62"/>
      <c r="D5" s="63"/>
      <c r="E5" s="64">
        <f t="shared" si="0"/>
        <v>0</v>
      </c>
      <c r="F5" s="65">
        <v>45914.39</v>
      </c>
      <c r="G5" s="89">
        <f t="shared" si="1"/>
        <v>45914.39</v>
      </c>
      <c r="H5" s="95">
        <f t="shared" si="2"/>
        <v>0</v>
      </c>
      <c r="I5" s="66">
        <f t="shared" si="3"/>
        <v>14.980225122349102</v>
      </c>
    </row>
    <row r="6" spans="1:9" ht="18.75" customHeight="1" x14ac:dyDescent="0.2">
      <c r="A6" s="60" t="s">
        <v>2</v>
      </c>
      <c r="B6" s="61">
        <v>3385</v>
      </c>
      <c r="C6" s="62"/>
      <c r="D6" s="63"/>
      <c r="E6" s="64">
        <f t="shared" si="0"/>
        <v>0</v>
      </c>
      <c r="F6" s="65">
        <v>77229.98</v>
      </c>
      <c r="G6" s="89">
        <f t="shared" si="1"/>
        <v>77229.98</v>
      </c>
      <c r="H6" s="95">
        <f t="shared" si="2"/>
        <v>0</v>
      </c>
      <c r="I6" s="66">
        <f t="shared" si="3"/>
        <v>22.815355982274742</v>
      </c>
    </row>
    <row r="7" spans="1:9" ht="18.75" customHeight="1" x14ac:dyDescent="0.2">
      <c r="A7" s="60" t="s">
        <v>72</v>
      </c>
      <c r="B7" s="61">
        <v>1854</v>
      </c>
      <c r="C7" s="62"/>
      <c r="D7" s="63"/>
      <c r="E7" s="64">
        <f t="shared" si="0"/>
        <v>0</v>
      </c>
      <c r="F7" s="65">
        <v>38124.910000000003</v>
      </c>
      <c r="G7" s="89">
        <f t="shared" si="1"/>
        <v>38124.910000000003</v>
      </c>
      <c r="H7" s="95">
        <f t="shared" si="2"/>
        <v>0</v>
      </c>
      <c r="I7" s="66">
        <f t="shared" si="3"/>
        <v>20.563597626752969</v>
      </c>
    </row>
    <row r="8" spans="1:9" ht="18.75" customHeight="1" x14ac:dyDescent="0.2">
      <c r="A8" s="60" t="s">
        <v>197</v>
      </c>
      <c r="B8" s="61">
        <v>23</v>
      </c>
      <c r="C8" s="62"/>
      <c r="D8" s="63"/>
      <c r="E8" s="64">
        <f t="shared" si="0"/>
        <v>0</v>
      </c>
      <c r="F8" s="65">
        <v>1291.83</v>
      </c>
      <c r="G8" s="89">
        <f t="shared" si="1"/>
        <v>1291.83</v>
      </c>
      <c r="H8" s="95">
        <f t="shared" si="2"/>
        <v>0</v>
      </c>
      <c r="I8" s="66">
        <f t="shared" si="3"/>
        <v>56.166521739130431</v>
      </c>
    </row>
    <row r="9" spans="1:9" ht="18.75" customHeight="1" x14ac:dyDescent="0.2">
      <c r="A9" s="60" t="s">
        <v>135</v>
      </c>
      <c r="B9" s="61">
        <v>236</v>
      </c>
      <c r="C9" s="62"/>
      <c r="D9" s="63"/>
      <c r="E9" s="64">
        <f t="shared" si="0"/>
        <v>0</v>
      </c>
      <c r="F9" s="65">
        <v>6254.8</v>
      </c>
      <c r="G9" s="89">
        <f t="shared" si="1"/>
        <v>6254.8</v>
      </c>
      <c r="H9" s="95">
        <f t="shared" si="2"/>
        <v>0</v>
      </c>
      <c r="I9" s="66">
        <f t="shared" si="3"/>
        <v>26.503389830508475</v>
      </c>
    </row>
    <row r="10" spans="1:9" ht="18.75" customHeight="1" x14ac:dyDescent="0.2">
      <c r="A10" s="60" t="s">
        <v>208</v>
      </c>
      <c r="B10" s="61">
        <v>126</v>
      </c>
      <c r="C10" s="62"/>
      <c r="D10" s="63"/>
      <c r="E10" s="64">
        <f t="shared" si="0"/>
        <v>0</v>
      </c>
      <c r="F10" s="65">
        <v>3534.74</v>
      </c>
      <c r="G10" s="89">
        <f t="shared" si="1"/>
        <v>3534.74</v>
      </c>
      <c r="H10" s="95">
        <f t="shared" si="2"/>
        <v>0</v>
      </c>
      <c r="I10" s="66">
        <f t="shared" si="3"/>
        <v>28.053492063492062</v>
      </c>
    </row>
    <row r="11" spans="1:9" ht="18.75" customHeight="1" x14ac:dyDescent="0.2">
      <c r="A11" s="60" t="s">
        <v>206</v>
      </c>
      <c r="B11" s="61">
        <v>65</v>
      </c>
      <c r="C11" s="62"/>
      <c r="D11" s="63"/>
      <c r="E11" s="64">
        <f t="shared" si="0"/>
        <v>0</v>
      </c>
      <c r="F11" s="65">
        <v>2937.13</v>
      </c>
      <c r="G11" s="89">
        <f t="shared" si="1"/>
        <v>2937.13</v>
      </c>
      <c r="H11" s="95">
        <f t="shared" si="2"/>
        <v>0</v>
      </c>
      <c r="I11" s="66">
        <f t="shared" si="3"/>
        <v>45.186615384615386</v>
      </c>
    </row>
    <row r="12" spans="1:9" ht="18.75" customHeight="1" x14ac:dyDescent="0.2">
      <c r="A12" s="60" t="s">
        <v>213</v>
      </c>
      <c r="B12" s="61">
        <v>187</v>
      </c>
      <c r="C12" s="62"/>
      <c r="D12" s="63"/>
      <c r="E12" s="64">
        <f t="shared" si="0"/>
        <v>0</v>
      </c>
      <c r="F12" s="65">
        <v>4757.96</v>
      </c>
      <c r="G12" s="89">
        <f t="shared" si="1"/>
        <v>4757.96</v>
      </c>
      <c r="H12" s="95">
        <f t="shared" si="2"/>
        <v>0</v>
      </c>
      <c r="I12" s="66">
        <f t="shared" si="3"/>
        <v>25.443636363636365</v>
      </c>
    </row>
    <row r="13" spans="1:9" ht="18.75" customHeight="1" x14ac:dyDescent="0.2">
      <c r="A13" s="60" t="s">
        <v>177</v>
      </c>
      <c r="B13" s="61">
        <v>85</v>
      </c>
      <c r="C13" s="62"/>
      <c r="D13" s="63"/>
      <c r="E13" s="64">
        <f t="shared" si="0"/>
        <v>0</v>
      </c>
      <c r="F13" s="65">
        <v>2740.01</v>
      </c>
      <c r="G13" s="89">
        <f t="shared" si="1"/>
        <v>2740.01</v>
      </c>
      <c r="H13" s="95">
        <f t="shared" si="2"/>
        <v>0</v>
      </c>
      <c r="I13" s="66">
        <f t="shared" si="3"/>
        <v>32.235411764705887</v>
      </c>
    </row>
    <row r="14" spans="1:9" ht="18.75" customHeight="1" x14ac:dyDescent="0.2">
      <c r="A14" s="60" t="s">
        <v>9</v>
      </c>
      <c r="B14" s="61">
        <v>1151</v>
      </c>
      <c r="C14" s="62"/>
      <c r="D14" s="63"/>
      <c r="E14" s="64">
        <f t="shared" si="0"/>
        <v>0</v>
      </c>
      <c r="F14" s="65">
        <v>40055.230000000003</v>
      </c>
      <c r="G14" s="89">
        <f t="shared" si="1"/>
        <v>40055.230000000003</v>
      </c>
      <c r="H14" s="95">
        <f t="shared" si="2"/>
        <v>0</v>
      </c>
      <c r="I14" s="66">
        <f t="shared" si="3"/>
        <v>34.800373588184193</v>
      </c>
    </row>
    <row r="15" spans="1:9" ht="18.75" customHeight="1" x14ac:dyDescent="0.2">
      <c r="A15" s="60" t="s">
        <v>215</v>
      </c>
      <c r="B15" s="61">
        <v>330</v>
      </c>
      <c r="C15" s="62"/>
      <c r="D15" s="63"/>
      <c r="E15" s="64">
        <f t="shared" si="0"/>
        <v>0</v>
      </c>
      <c r="F15" s="65">
        <v>12345.04</v>
      </c>
      <c r="G15" s="89">
        <f t="shared" si="1"/>
        <v>12345.04</v>
      </c>
      <c r="H15" s="95">
        <f t="shared" si="2"/>
        <v>0</v>
      </c>
      <c r="I15" s="66">
        <f t="shared" si="3"/>
        <v>37.409212121212121</v>
      </c>
    </row>
    <row r="16" spans="1:9" ht="18.75" customHeight="1" x14ac:dyDescent="0.2">
      <c r="A16" s="60" t="s">
        <v>15</v>
      </c>
      <c r="B16" s="61">
        <v>163</v>
      </c>
      <c r="C16" s="62"/>
      <c r="D16" s="63"/>
      <c r="E16" s="64">
        <f t="shared" si="0"/>
        <v>0</v>
      </c>
      <c r="F16" s="65">
        <v>5574.68</v>
      </c>
      <c r="G16" s="89">
        <f t="shared" si="1"/>
        <v>5574.68</v>
      </c>
      <c r="H16" s="95">
        <f t="shared" si="2"/>
        <v>0</v>
      </c>
      <c r="I16" s="66">
        <f t="shared" si="3"/>
        <v>34.200490797546017</v>
      </c>
    </row>
    <row r="17" spans="1:17" ht="18.75" customHeight="1" x14ac:dyDescent="0.2">
      <c r="A17" s="60" t="s">
        <v>205</v>
      </c>
      <c r="B17" s="73">
        <v>956</v>
      </c>
      <c r="C17" s="62"/>
      <c r="D17" s="63"/>
      <c r="E17" s="64">
        <f t="shared" si="0"/>
        <v>0</v>
      </c>
      <c r="F17" s="65">
        <v>11511.97</v>
      </c>
      <c r="G17" s="89">
        <f t="shared" si="1"/>
        <v>11511.97</v>
      </c>
      <c r="H17" s="95">
        <f t="shared" si="2"/>
        <v>0</v>
      </c>
      <c r="I17" s="66">
        <f t="shared" si="3"/>
        <v>12.041809623430961</v>
      </c>
    </row>
    <row r="18" spans="1:17" ht="18.75" customHeight="1" x14ac:dyDescent="0.2">
      <c r="A18" s="60" t="s">
        <v>107</v>
      </c>
      <c r="B18" s="61">
        <v>699</v>
      </c>
      <c r="C18" s="62"/>
      <c r="D18" s="63"/>
      <c r="E18" s="64">
        <f t="shared" si="0"/>
        <v>0</v>
      </c>
      <c r="F18" s="65">
        <v>21971.21</v>
      </c>
      <c r="G18" s="89">
        <f t="shared" si="1"/>
        <v>21971.21</v>
      </c>
      <c r="H18" s="95">
        <f t="shared" si="2"/>
        <v>0</v>
      </c>
      <c r="I18" s="66">
        <f t="shared" si="3"/>
        <v>31.432346208869813</v>
      </c>
    </row>
    <row r="19" spans="1:17" ht="18.75" customHeight="1" x14ac:dyDescent="0.2">
      <c r="A19" s="60" t="s">
        <v>136</v>
      </c>
      <c r="B19" s="61">
        <v>2522</v>
      </c>
      <c r="C19" s="62"/>
      <c r="D19" s="63"/>
      <c r="E19" s="64">
        <f t="shared" si="0"/>
        <v>0</v>
      </c>
      <c r="F19" s="65">
        <v>50553.120000000003</v>
      </c>
      <c r="G19" s="89">
        <f t="shared" si="1"/>
        <v>50553.120000000003</v>
      </c>
      <c r="H19" s="95">
        <f t="shared" si="2"/>
        <v>0</v>
      </c>
      <c r="I19" s="66">
        <f t="shared" si="3"/>
        <v>20.044853291038859</v>
      </c>
    </row>
    <row r="20" spans="1:17" ht="18.75" customHeight="1" x14ac:dyDescent="0.2">
      <c r="A20" s="60" t="s">
        <v>105</v>
      </c>
      <c r="B20" s="61">
        <v>3305</v>
      </c>
      <c r="C20" s="62"/>
      <c r="D20" s="63"/>
      <c r="E20" s="64">
        <f t="shared" si="0"/>
        <v>0</v>
      </c>
      <c r="F20" s="65">
        <v>63274.82</v>
      </c>
      <c r="G20" s="89">
        <f t="shared" si="1"/>
        <v>63274.82</v>
      </c>
      <c r="H20" s="95">
        <f t="shared" si="2"/>
        <v>0</v>
      </c>
      <c r="I20" s="66">
        <f t="shared" si="3"/>
        <v>19.145180030257187</v>
      </c>
      <c r="K20" s="105"/>
      <c r="L20" s="105"/>
    </row>
    <row r="21" spans="1:17" ht="18.75" customHeight="1" x14ac:dyDescent="0.2">
      <c r="A21" s="60" t="s">
        <v>109</v>
      </c>
      <c r="B21" s="61">
        <v>2423</v>
      </c>
      <c r="C21" s="62"/>
      <c r="D21" s="63"/>
      <c r="E21" s="64">
        <f t="shared" si="0"/>
        <v>0</v>
      </c>
      <c r="F21" s="65">
        <v>56561.279999999999</v>
      </c>
      <c r="G21" s="89">
        <f t="shared" si="1"/>
        <v>56561.279999999999</v>
      </c>
      <c r="H21" s="95">
        <f t="shared" si="2"/>
        <v>0</v>
      </c>
      <c r="I21" s="66">
        <f t="shared" si="3"/>
        <v>23.34349153941395</v>
      </c>
      <c r="K21" s="105"/>
      <c r="L21" s="105"/>
    </row>
    <row r="22" spans="1:17" ht="18.75" customHeight="1" x14ac:dyDescent="0.2">
      <c r="A22" s="60" t="s">
        <v>106</v>
      </c>
      <c r="B22" s="91">
        <v>56</v>
      </c>
      <c r="C22" s="62"/>
      <c r="D22" s="63"/>
      <c r="E22" s="64">
        <f t="shared" si="0"/>
        <v>0</v>
      </c>
      <c r="F22" s="65">
        <v>0</v>
      </c>
      <c r="G22" s="89">
        <f t="shared" si="1"/>
        <v>0</v>
      </c>
      <c r="H22" s="95">
        <f t="shared" si="2"/>
        <v>0</v>
      </c>
      <c r="I22" s="66">
        <f t="shared" si="3"/>
        <v>0</v>
      </c>
      <c r="K22" s="105"/>
      <c r="L22" s="105"/>
    </row>
    <row r="23" spans="1:17" ht="18.75" customHeight="1" x14ac:dyDescent="0.2">
      <c r="A23" s="60" t="s">
        <v>78</v>
      </c>
      <c r="B23" s="61">
        <v>1617</v>
      </c>
      <c r="C23" s="62"/>
      <c r="D23" s="63"/>
      <c r="E23" s="64">
        <f t="shared" si="0"/>
        <v>0</v>
      </c>
      <c r="F23" s="65">
        <v>34058.480000000003</v>
      </c>
      <c r="G23" s="89">
        <f t="shared" si="1"/>
        <v>34058.480000000003</v>
      </c>
      <c r="H23" s="95">
        <f t="shared" si="2"/>
        <v>0</v>
      </c>
      <c r="I23" s="66">
        <f t="shared" si="3"/>
        <v>21.062758194186767</v>
      </c>
      <c r="K23" s="105"/>
      <c r="L23" s="105"/>
      <c r="M23" s="105"/>
      <c r="N23" s="105"/>
      <c r="O23" s="105"/>
      <c r="P23" s="105"/>
      <c r="Q23" s="105"/>
    </row>
    <row r="24" spans="1:17" ht="18.75" customHeight="1" x14ac:dyDescent="0.2">
      <c r="A24" s="60" t="s">
        <v>182</v>
      </c>
      <c r="B24" s="61">
        <v>2123</v>
      </c>
      <c r="C24" s="62"/>
      <c r="D24" s="63"/>
      <c r="E24" s="64">
        <f t="shared" si="0"/>
        <v>0</v>
      </c>
      <c r="F24" s="65">
        <v>63093.57</v>
      </c>
      <c r="G24" s="89">
        <f t="shared" si="1"/>
        <v>63093.57</v>
      </c>
      <c r="H24" s="95">
        <f t="shared" si="2"/>
        <v>0</v>
      </c>
      <c r="I24" s="66">
        <f t="shared" si="3"/>
        <v>29.719062647197362</v>
      </c>
      <c r="K24" s="105"/>
      <c r="L24" s="105"/>
    </row>
    <row r="25" spans="1:17" ht="18.75" customHeight="1" x14ac:dyDescent="0.2">
      <c r="A25" s="60" t="s">
        <v>117</v>
      </c>
      <c r="B25" s="61">
        <v>7564</v>
      </c>
      <c r="C25" s="62"/>
      <c r="D25" s="63"/>
      <c r="E25" s="64">
        <f t="shared" si="0"/>
        <v>0</v>
      </c>
      <c r="F25" s="65">
        <v>110705.34</v>
      </c>
      <c r="G25" s="89">
        <f t="shared" si="1"/>
        <v>110705.34</v>
      </c>
      <c r="H25" s="95">
        <f t="shared" si="2"/>
        <v>0</v>
      </c>
      <c r="I25" s="66">
        <f t="shared" si="3"/>
        <v>14.635819672131147</v>
      </c>
    </row>
    <row r="26" spans="1:17" ht="18.75" customHeight="1" x14ac:dyDescent="0.2">
      <c r="A26" s="60" t="s">
        <v>238</v>
      </c>
      <c r="B26" s="61">
        <v>1489</v>
      </c>
      <c r="C26" s="62"/>
      <c r="D26" s="63"/>
      <c r="E26" s="64">
        <f t="shared" si="0"/>
        <v>0</v>
      </c>
      <c r="F26" s="65">
        <v>52434.98</v>
      </c>
      <c r="G26" s="89">
        <f t="shared" si="1"/>
        <v>52434.98</v>
      </c>
      <c r="H26" s="95">
        <f t="shared" si="2"/>
        <v>0</v>
      </c>
      <c r="I26" s="66">
        <f t="shared" si="3"/>
        <v>35.214895903290802</v>
      </c>
    </row>
    <row r="27" spans="1:17" ht="18.75" customHeight="1" x14ac:dyDescent="0.2">
      <c r="A27" s="60" t="s">
        <v>178</v>
      </c>
      <c r="B27" s="61">
        <v>1076</v>
      </c>
      <c r="C27" s="62"/>
      <c r="D27" s="63"/>
      <c r="E27" s="64">
        <f t="shared" si="0"/>
        <v>0</v>
      </c>
      <c r="F27" s="65">
        <v>27387.83</v>
      </c>
      <c r="G27" s="89">
        <f t="shared" si="1"/>
        <v>27387.83</v>
      </c>
      <c r="H27" s="95">
        <f t="shared" si="2"/>
        <v>0</v>
      </c>
      <c r="I27" s="66">
        <f t="shared" si="3"/>
        <v>25.453373605947956</v>
      </c>
    </row>
    <row r="28" spans="1:17" ht="18.75" customHeight="1" x14ac:dyDescent="0.2">
      <c r="A28" s="60" t="s">
        <v>217</v>
      </c>
      <c r="B28" s="61">
        <v>4594</v>
      </c>
      <c r="C28" s="62"/>
      <c r="D28" s="63"/>
      <c r="E28" s="64">
        <f t="shared" si="0"/>
        <v>0</v>
      </c>
      <c r="F28" s="65">
        <v>51675.839999999997</v>
      </c>
      <c r="G28" s="89">
        <f t="shared" si="1"/>
        <v>51675.839999999997</v>
      </c>
      <c r="H28" s="95">
        <f t="shared" si="2"/>
        <v>0</v>
      </c>
      <c r="I28" s="66">
        <f t="shared" si="3"/>
        <v>11.248550282977796</v>
      </c>
      <c r="K28" s="105"/>
      <c r="L28" s="105"/>
      <c r="M28" s="105"/>
    </row>
    <row r="29" spans="1:17" ht="18.75" customHeight="1" x14ac:dyDescent="0.2">
      <c r="A29" s="60" t="s">
        <v>168</v>
      </c>
      <c r="B29" s="61">
        <v>2323</v>
      </c>
      <c r="C29" s="62"/>
      <c r="D29" s="63"/>
      <c r="E29" s="64">
        <f t="shared" si="0"/>
        <v>0</v>
      </c>
      <c r="F29" s="65">
        <v>53100.92</v>
      </c>
      <c r="G29" s="89">
        <f t="shared" si="1"/>
        <v>53100.92</v>
      </c>
      <c r="H29" s="95">
        <f t="shared" si="2"/>
        <v>0</v>
      </c>
      <c r="I29" s="66">
        <f t="shared" si="3"/>
        <v>22.85876883340508</v>
      </c>
    </row>
    <row r="30" spans="1:17" ht="18.75" customHeight="1" x14ac:dyDescent="0.2">
      <c r="A30" s="60" t="s">
        <v>126</v>
      </c>
      <c r="B30" s="61">
        <v>1079</v>
      </c>
      <c r="C30" s="62"/>
      <c r="D30" s="63"/>
      <c r="E30" s="64">
        <f t="shared" si="0"/>
        <v>0</v>
      </c>
      <c r="F30" s="65">
        <v>35472.199999999997</v>
      </c>
      <c r="G30" s="89">
        <f t="shared" si="1"/>
        <v>35472.199999999997</v>
      </c>
      <c r="H30" s="95">
        <f t="shared" si="2"/>
        <v>0</v>
      </c>
      <c r="I30" s="66">
        <f t="shared" si="3"/>
        <v>32.875069508804444</v>
      </c>
    </row>
    <row r="31" spans="1:17" ht="18.75" customHeight="1" x14ac:dyDescent="0.2">
      <c r="A31" s="60" t="s">
        <v>118</v>
      </c>
      <c r="B31" s="61">
        <v>1494</v>
      </c>
      <c r="C31" s="62"/>
      <c r="D31" s="63"/>
      <c r="E31" s="64">
        <f t="shared" si="0"/>
        <v>0</v>
      </c>
      <c r="F31" s="65">
        <v>42483.16</v>
      </c>
      <c r="G31" s="89">
        <f t="shared" si="1"/>
        <v>42483.16</v>
      </c>
      <c r="H31" s="95">
        <f t="shared" si="2"/>
        <v>0</v>
      </c>
      <c r="I31" s="66">
        <f t="shared" si="3"/>
        <v>28.435850066934407</v>
      </c>
    </row>
    <row r="32" spans="1:17" ht="18.75" customHeight="1" x14ac:dyDescent="0.2">
      <c r="A32" s="60" t="s">
        <v>127</v>
      </c>
      <c r="B32" s="61">
        <v>1051</v>
      </c>
      <c r="C32" s="62"/>
      <c r="D32" s="63"/>
      <c r="E32" s="64">
        <f t="shared" si="0"/>
        <v>0</v>
      </c>
      <c r="F32" s="65">
        <v>30981.45</v>
      </c>
      <c r="G32" s="89">
        <f t="shared" si="1"/>
        <v>30981.45</v>
      </c>
      <c r="H32" s="95">
        <f t="shared" si="2"/>
        <v>0</v>
      </c>
      <c r="I32" s="66">
        <f t="shared" si="3"/>
        <v>29.478068506184588</v>
      </c>
      <c r="K32" s="105"/>
      <c r="L32" s="105"/>
    </row>
    <row r="33" spans="1:12" ht="18.75" customHeight="1" x14ac:dyDescent="0.2">
      <c r="A33" s="60" t="s">
        <v>183</v>
      </c>
      <c r="B33" s="61">
        <v>1390</v>
      </c>
      <c r="C33" s="62"/>
      <c r="D33" s="63"/>
      <c r="E33" s="64">
        <f t="shared" si="0"/>
        <v>0</v>
      </c>
      <c r="F33" s="65">
        <v>39923.24</v>
      </c>
      <c r="G33" s="89">
        <f t="shared" si="1"/>
        <v>39923.24</v>
      </c>
      <c r="H33" s="95">
        <f t="shared" si="2"/>
        <v>0</v>
      </c>
      <c r="I33" s="66">
        <f t="shared" si="3"/>
        <v>28.721755395683452</v>
      </c>
      <c r="K33" s="105"/>
      <c r="L33" s="105"/>
    </row>
    <row r="34" spans="1:12" ht="18.75" customHeight="1" x14ac:dyDescent="0.2">
      <c r="A34" s="60" t="s">
        <v>207</v>
      </c>
      <c r="B34" s="61">
        <v>2600</v>
      </c>
      <c r="C34" s="62"/>
      <c r="D34" s="63"/>
      <c r="E34" s="64">
        <f t="shared" ref="E34:E65" si="4">C34*24.81/5000</f>
        <v>0</v>
      </c>
      <c r="F34" s="65">
        <v>40515.599999999999</v>
      </c>
      <c r="G34" s="89">
        <f t="shared" ref="G34:G65" si="5">SUM(D34:F34)</f>
        <v>40515.599999999999</v>
      </c>
      <c r="H34" s="95">
        <f t="shared" ref="H34:H65" si="6">C34/B34</f>
        <v>0</v>
      </c>
      <c r="I34" s="66">
        <f t="shared" ref="I34:I65" si="7">G34/B34</f>
        <v>15.582923076923077</v>
      </c>
    </row>
    <row r="35" spans="1:12" ht="18.75" customHeight="1" x14ac:dyDescent="0.2">
      <c r="A35" s="60" t="s">
        <v>175</v>
      </c>
      <c r="B35" s="61">
        <v>1533</v>
      </c>
      <c r="C35" s="62"/>
      <c r="D35" s="63"/>
      <c r="E35" s="64">
        <f t="shared" si="4"/>
        <v>0</v>
      </c>
      <c r="F35" s="65">
        <v>33801.68</v>
      </c>
      <c r="G35" s="89">
        <f t="shared" si="5"/>
        <v>33801.68</v>
      </c>
      <c r="H35" s="95">
        <f t="shared" si="6"/>
        <v>0</v>
      </c>
      <c r="I35" s="66">
        <f t="shared" si="7"/>
        <v>22.049367253750816</v>
      </c>
    </row>
    <row r="36" spans="1:12" ht="18.75" customHeight="1" x14ac:dyDescent="0.2">
      <c r="A36" s="60" t="s">
        <v>128</v>
      </c>
      <c r="B36" s="61">
        <v>2683</v>
      </c>
      <c r="C36" s="62"/>
      <c r="D36" s="63"/>
      <c r="E36" s="64">
        <f t="shared" si="4"/>
        <v>0</v>
      </c>
      <c r="F36" s="65">
        <v>52303.44</v>
      </c>
      <c r="G36" s="89">
        <f t="shared" si="5"/>
        <v>52303.44</v>
      </c>
      <c r="H36" s="95">
        <f t="shared" si="6"/>
        <v>0</v>
      </c>
      <c r="I36" s="66">
        <f t="shared" si="7"/>
        <v>19.494386880357808</v>
      </c>
    </row>
    <row r="37" spans="1:12" ht="18.75" customHeight="1" x14ac:dyDescent="0.2">
      <c r="A37" s="60" t="s">
        <v>176</v>
      </c>
      <c r="B37" s="61">
        <v>4893</v>
      </c>
      <c r="C37" s="62"/>
      <c r="D37" s="63"/>
      <c r="E37" s="64">
        <f t="shared" si="4"/>
        <v>0</v>
      </c>
      <c r="F37" s="65">
        <v>90198.49</v>
      </c>
      <c r="G37" s="89">
        <f t="shared" si="5"/>
        <v>90198.49</v>
      </c>
      <c r="H37" s="95">
        <f t="shared" si="6"/>
        <v>0</v>
      </c>
      <c r="I37" s="66">
        <f t="shared" si="7"/>
        <v>18.434189658696098</v>
      </c>
    </row>
    <row r="38" spans="1:12" ht="18.75" customHeight="1" x14ac:dyDescent="0.2">
      <c r="A38" s="60" t="s">
        <v>184</v>
      </c>
      <c r="B38" s="61">
        <v>5325</v>
      </c>
      <c r="C38" s="62"/>
      <c r="D38" s="63"/>
      <c r="E38" s="64">
        <f t="shared" si="4"/>
        <v>0</v>
      </c>
      <c r="F38" s="65">
        <v>113079.56</v>
      </c>
      <c r="G38" s="89">
        <f t="shared" si="5"/>
        <v>113079.56</v>
      </c>
      <c r="H38" s="95">
        <f t="shared" si="6"/>
        <v>0</v>
      </c>
      <c r="I38" s="66">
        <f t="shared" si="7"/>
        <v>21.235598122065728</v>
      </c>
    </row>
    <row r="39" spans="1:12" ht="18.75" customHeight="1" x14ac:dyDescent="0.2">
      <c r="A39" s="60" t="s">
        <v>199</v>
      </c>
      <c r="B39" s="61">
        <v>1285</v>
      </c>
      <c r="C39" s="62"/>
      <c r="D39" s="63"/>
      <c r="E39" s="64">
        <f t="shared" si="4"/>
        <v>0</v>
      </c>
      <c r="F39" s="65">
        <v>36116.26</v>
      </c>
      <c r="G39" s="89">
        <f t="shared" si="5"/>
        <v>36116.26</v>
      </c>
      <c r="H39" s="95">
        <f t="shared" si="6"/>
        <v>0</v>
      </c>
      <c r="I39" s="66">
        <f t="shared" si="7"/>
        <v>28.106038910505838</v>
      </c>
    </row>
    <row r="40" spans="1:12" ht="18.75" customHeight="1" x14ac:dyDescent="0.2">
      <c r="A40" s="60" t="s">
        <v>129</v>
      </c>
      <c r="B40" s="61">
        <v>852</v>
      </c>
      <c r="C40" s="62"/>
      <c r="D40" s="63"/>
      <c r="E40" s="64">
        <f t="shared" si="4"/>
        <v>0</v>
      </c>
      <c r="F40" s="65">
        <v>19165.310000000001</v>
      </c>
      <c r="G40" s="89">
        <f t="shared" si="5"/>
        <v>19165.310000000001</v>
      </c>
      <c r="H40" s="95">
        <f t="shared" si="6"/>
        <v>0</v>
      </c>
      <c r="I40" s="66">
        <f t="shared" si="7"/>
        <v>22.494495305164321</v>
      </c>
    </row>
    <row r="41" spans="1:12" ht="18.75" customHeight="1" x14ac:dyDescent="0.2">
      <c r="A41" s="60" t="s">
        <v>164</v>
      </c>
      <c r="B41" s="61">
        <v>1792</v>
      </c>
      <c r="C41" s="62"/>
      <c r="D41" s="63"/>
      <c r="E41" s="64">
        <f t="shared" si="4"/>
        <v>0</v>
      </c>
      <c r="F41" s="65">
        <v>27582.47</v>
      </c>
      <c r="G41" s="89">
        <f t="shared" si="5"/>
        <v>27582.47</v>
      </c>
      <c r="H41" s="95">
        <f t="shared" si="6"/>
        <v>0</v>
      </c>
      <c r="I41" s="66">
        <f t="shared" si="7"/>
        <v>15.392003348214287</v>
      </c>
    </row>
    <row r="42" spans="1:12" ht="18.75" customHeight="1" x14ac:dyDescent="0.2">
      <c r="A42" s="60" t="s">
        <v>119</v>
      </c>
      <c r="B42" s="61">
        <v>401</v>
      </c>
      <c r="C42" s="62"/>
      <c r="D42" s="63"/>
      <c r="E42" s="64">
        <f t="shared" si="4"/>
        <v>0</v>
      </c>
      <c r="F42" s="65">
        <v>11296.79</v>
      </c>
      <c r="G42" s="89">
        <f t="shared" si="5"/>
        <v>11296.79</v>
      </c>
      <c r="H42" s="95">
        <f t="shared" si="6"/>
        <v>0</v>
      </c>
      <c r="I42" s="66">
        <f t="shared" si="7"/>
        <v>28.171546134663345</v>
      </c>
    </row>
    <row r="43" spans="1:12" ht="18.75" customHeight="1" x14ac:dyDescent="0.2">
      <c r="A43" s="60" t="s">
        <v>218</v>
      </c>
      <c r="B43" s="61">
        <v>534</v>
      </c>
      <c r="C43" s="62"/>
      <c r="D43" s="63"/>
      <c r="E43" s="64">
        <f t="shared" si="4"/>
        <v>0</v>
      </c>
      <c r="F43" s="65">
        <v>17879.78</v>
      </c>
      <c r="G43" s="89">
        <f t="shared" si="5"/>
        <v>17879.78</v>
      </c>
      <c r="H43" s="95">
        <f t="shared" si="6"/>
        <v>0</v>
      </c>
      <c r="I43" s="66">
        <f t="shared" si="7"/>
        <v>33.482734082397002</v>
      </c>
    </row>
    <row r="44" spans="1:12" ht="18.75" customHeight="1" x14ac:dyDescent="0.2">
      <c r="A44" s="60" t="s">
        <v>165</v>
      </c>
      <c r="B44" s="61">
        <v>969</v>
      </c>
      <c r="C44" s="62"/>
      <c r="D44" s="63"/>
      <c r="E44" s="64">
        <f t="shared" si="4"/>
        <v>0</v>
      </c>
      <c r="F44" s="65">
        <v>27588.34</v>
      </c>
      <c r="G44" s="89">
        <f t="shared" si="5"/>
        <v>27588.34</v>
      </c>
      <c r="H44" s="95">
        <f t="shared" si="6"/>
        <v>0</v>
      </c>
      <c r="I44" s="66">
        <f t="shared" si="7"/>
        <v>28.470939112487102</v>
      </c>
    </row>
    <row r="45" spans="1:12" ht="18.75" customHeight="1" x14ac:dyDescent="0.2">
      <c r="A45" s="60" t="s">
        <v>200</v>
      </c>
      <c r="B45" s="61">
        <v>527</v>
      </c>
      <c r="C45" s="62"/>
      <c r="D45" s="71"/>
      <c r="E45" s="64">
        <f t="shared" si="4"/>
        <v>0</v>
      </c>
      <c r="F45" s="65">
        <v>16214.89</v>
      </c>
      <c r="G45" s="89">
        <f t="shared" si="5"/>
        <v>16214.89</v>
      </c>
      <c r="H45" s="95">
        <f t="shared" si="6"/>
        <v>0</v>
      </c>
      <c r="I45" s="66">
        <f t="shared" si="7"/>
        <v>30.76829222011385</v>
      </c>
    </row>
    <row r="46" spans="1:12" ht="18.75" customHeight="1" x14ac:dyDescent="0.2">
      <c r="A46" s="60" t="s">
        <v>201</v>
      </c>
      <c r="B46" s="61">
        <v>1246</v>
      </c>
      <c r="C46" s="62"/>
      <c r="D46" s="71"/>
      <c r="E46" s="64">
        <f t="shared" si="4"/>
        <v>0</v>
      </c>
      <c r="F46" s="65">
        <v>23354.560000000001</v>
      </c>
      <c r="G46" s="89">
        <f t="shared" si="5"/>
        <v>23354.560000000001</v>
      </c>
      <c r="H46" s="95">
        <f t="shared" si="6"/>
        <v>0</v>
      </c>
      <c r="I46" s="66">
        <f t="shared" si="7"/>
        <v>18.74362760834671</v>
      </c>
    </row>
    <row r="47" spans="1:12" ht="18.75" customHeight="1" x14ac:dyDescent="0.2">
      <c r="A47" s="60" t="s">
        <v>236</v>
      </c>
      <c r="B47" s="61">
        <v>68</v>
      </c>
      <c r="C47" s="73"/>
      <c r="D47" s="64"/>
      <c r="E47" s="64">
        <f t="shared" si="4"/>
        <v>0</v>
      </c>
      <c r="F47" s="65">
        <v>1299.17</v>
      </c>
      <c r="G47" s="89">
        <f t="shared" si="5"/>
        <v>1299.17</v>
      </c>
      <c r="H47" s="95">
        <f t="shared" si="6"/>
        <v>0</v>
      </c>
      <c r="I47" s="66">
        <f t="shared" si="7"/>
        <v>19.105441176470588</v>
      </c>
    </row>
    <row r="48" spans="1:12" ht="18.75" customHeight="1" x14ac:dyDescent="0.2">
      <c r="A48" s="60" t="s">
        <v>70</v>
      </c>
      <c r="B48" s="61">
        <v>289</v>
      </c>
      <c r="C48" s="62"/>
      <c r="D48" s="110"/>
      <c r="E48" s="64">
        <f t="shared" si="4"/>
        <v>0</v>
      </c>
      <c r="F48" s="65">
        <v>4803.1400000000003</v>
      </c>
      <c r="G48" s="89">
        <f t="shared" si="5"/>
        <v>4803.1400000000003</v>
      </c>
      <c r="H48" s="95">
        <f t="shared" si="6"/>
        <v>0</v>
      </c>
      <c r="I48" s="66">
        <f t="shared" si="7"/>
        <v>16.619861591695503</v>
      </c>
    </row>
    <row r="49" spans="1:9" ht="18.75" customHeight="1" x14ac:dyDescent="0.2">
      <c r="A49" s="60" t="s">
        <v>64</v>
      </c>
      <c r="B49" s="61">
        <v>350</v>
      </c>
      <c r="C49" s="62"/>
      <c r="D49" s="71"/>
      <c r="E49" s="64">
        <f t="shared" si="4"/>
        <v>0</v>
      </c>
      <c r="F49" s="65">
        <v>2291</v>
      </c>
      <c r="G49" s="89">
        <f t="shared" si="5"/>
        <v>2291</v>
      </c>
      <c r="H49" s="95">
        <f t="shared" si="6"/>
        <v>0</v>
      </c>
      <c r="I49" s="66">
        <f t="shared" si="7"/>
        <v>6.5457142857142854</v>
      </c>
    </row>
    <row r="50" spans="1:9" ht="18.75" customHeight="1" x14ac:dyDescent="0.2">
      <c r="A50" s="60" t="s">
        <v>220</v>
      </c>
      <c r="B50" s="61">
        <v>2561</v>
      </c>
      <c r="C50" s="62"/>
      <c r="D50" s="63"/>
      <c r="E50" s="64">
        <f t="shared" si="4"/>
        <v>0</v>
      </c>
      <c r="F50" s="65">
        <v>39337.339999999997</v>
      </c>
      <c r="G50" s="89">
        <f t="shared" si="5"/>
        <v>39337.339999999997</v>
      </c>
      <c r="H50" s="95">
        <f t="shared" si="6"/>
        <v>0</v>
      </c>
      <c r="I50" s="66">
        <f t="shared" si="7"/>
        <v>15.360148379539242</v>
      </c>
    </row>
    <row r="51" spans="1:9" ht="18.75" customHeight="1" x14ac:dyDescent="0.2">
      <c r="A51" s="60" t="s">
        <v>219</v>
      </c>
      <c r="B51" s="61">
        <v>1548</v>
      </c>
      <c r="C51" s="62"/>
      <c r="D51" s="63"/>
      <c r="E51" s="64">
        <f t="shared" si="4"/>
        <v>0</v>
      </c>
      <c r="F51" s="65">
        <v>24585.49</v>
      </c>
      <c r="G51" s="89">
        <f t="shared" si="5"/>
        <v>24585.49</v>
      </c>
      <c r="H51" s="95">
        <f t="shared" si="6"/>
        <v>0</v>
      </c>
      <c r="I51" s="66">
        <f t="shared" si="7"/>
        <v>15.882099483204135</v>
      </c>
    </row>
    <row r="52" spans="1:9" ht="18.75" customHeight="1" x14ac:dyDescent="0.2">
      <c r="A52" s="60" t="s">
        <v>221</v>
      </c>
      <c r="B52" s="61">
        <v>4191</v>
      </c>
      <c r="C52" s="62"/>
      <c r="D52" s="63"/>
      <c r="E52" s="64">
        <f t="shared" si="4"/>
        <v>0</v>
      </c>
      <c r="F52" s="65">
        <v>104992.95</v>
      </c>
      <c r="G52" s="89">
        <f t="shared" si="5"/>
        <v>104992.95</v>
      </c>
      <c r="H52" s="95">
        <f t="shared" si="6"/>
        <v>0</v>
      </c>
      <c r="I52" s="66">
        <f t="shared" si="7"/>
        <v>25.05200429491768</v>
      </c>
    </row>
    <row r="53" spans="1:9" ht="18.75" customHeight="1" x14ac:dyDescent="0.2">
      <c r="A53" s="60" t="s">
        <v>222</v>
      </c>
      <c r="B53" s="61">
        <v>870</v>
      </c>
      <c r="C53" s="62"/>
      <c r="D53" s="63"/>
      <c r="E53" s="64">
        <f t="shared" si="4"/>
        <v>0</v>
      </c>
      <c r="F53" s="65">
        <v>38397.26</v>
      </c>
      <c r="G53" s="89">
        <f t="shared" si="5"/>
        <v>38397.26</v>
      </c>
      <c r="H53" s="95">
        <f t="shared" si="6"/>
        <v>0</v>
      </c>
      <c r="I53" s="66">
        <f t="shared" si="7"/>
        <v>44.134781609195407</v>
      </c>
    </row>
    <row r="54" spans="1:9" ht="18.75" customHeight="1" x14ac:dyDescent="0.2">
      <c r="A54" s="60" t="s">
        <v>223</v>
      </c>
      <c r="B54" s="61">
        <v>2455</v>
      </c>
      <c r="C54" s="62"/>
      <c r="D54" s="63"/>
      <c r="E54" s="64">
        <f t="shared" si="4"/>
        <v>0</v>
      </c>
      <c r="F54" s="65">
        <v>87715.53</v>
      </c>
      <c r="G54" s="89">
        <f t="shared" si="5"/>
        <v>87715.53</v>
      </c>
      <c r="H54" s="95">
        <f t="shared" si="6"/>
        <v>0</v>
      </c>
      <c r="I54" s="66">
        <f t="shared" si="7"/>
        <v>35.729340122199595</v>
      </c>
    </row>
    <row r="55" spans="1:9" ht="18.75" customHeight="1" x14ac:dyDescent="0.2">
      <c r="A55" s="60" t="s">
        <v>224</v>
      </c>
      <c r="B55" s="61">
        <v>3568</v>
      </c>
      <c r="C55" s="62"/>
      <c r="D55" s="63"/>
      <c r="E55" s="64">
        <f t="shared" si="4"/>
        <v>0</v>
      </c>
      <c r="F55" s="65">
        <v>13750.96</v>
      </c>
      <c r="G55" s="89">
        <f t="shared" si="5"/>
        <v>13750.96</v>
      </c>
      <c r="H55" s="95">
        <f t="shared" si="6"/>
        <v>0</v>
      </c>
      <c r="I55" s="66">
        <f t="shared" si="7"/>
        <v>3.8539686098654706</v>
      </c>
    </row>
    <row r="56" spans="1:9" ht="18.75" customHeight="1" x14ac:dyDescent="0.2">
      <c r="A56" s="60" t="s">
        <v>225</v>
      </c>
      <c r="B56" s="61">
        <v>3257</v>
      </c>
      <c r="C56" s="62"/>
      <c r="D56" s="63"/>
      <c r="E56" s="64">
        <f t="shared" si="4"/>
        <v>0</v>
      </c>
      <c r="F56" s="65">
        <v>13714.83</v>
      </c>
      <c r="G56" s="89">
        <f t="shared" si="5"/>
        <v>13714.83</v>
      </c>
      <c r="H56" s="95">
        <f t="shared" si="6"/>
        <v>0</v>
      </c>
      <c r="I56" s="66">
        <f t="shared" si="7"/>
        <v>4.2108781086889779</v>
      </c>
    </row>
    <row r="57" spans="1:9" ht="18.75" customHeight="1" x14ac:dyDescent="0.2">
      <c r="A57" s="60" t="s">
        <v>226</v>
      </c>
      <c r="B57" s="61">
        <v>2789</v>
      </c>
      <c r="C57" s="62"/>
      <c r="D57" s="63"/>
      <c r="E57" s="64">
        <f t="shared" si="4"/>
        <v>0</v>
      </c>
      <c r="F57" s="65">
        <v>70759.72</v>
      </c>
      <c r="G57" s="89">
        <f t="shared" si="5"/>
        <v>70759.72</v>
      </c>
      <c r="H57" s="95">
        <f t="shared" si="6"/>
        <v>0</v>
      </c>
      <c r="I57" s="66">
        <f t="shared" si="7"/>
        <v>25.371000358551452</v>
      </c>
    </row>
    <row r="58" spans="1:9" ht="18.75" customHeight="1" x14ac:dyDescent="0.2">
      <c r="A58" s="60" t="s">
        <v>227</v>
      </c>
      <c r="B58" s="61">
        <v>2801</v>
      </c>
      <c r="C58" s="62"/>
      <c r="D58" s="63"/>
      <c r="E58" s="64">
        <f t="shared" si="4"/>
        <v>0</v>
      </c>
      <c r="F58" s="65">
        <v>43922.7</v>
      </c>
      <c r="G58" s="89">
        <f t="shared" si="5"/>
        <v>43922.7</v>
      </c>
      <c r="H58" s="95">
        <f t="shared" si="6"/>
        <v>0</v>
      </c>
      <c r="I58" s="66">
        <f t="shared" si="7"/>
        <v>15.681078186362013</v>
      </c>
    </row>
    <row r="59" spans="1:9" ht="18.75" customHeight="1" x14ac:dyDescent="0.2">
      <c r="A59" s="60" t="s">
        <v>228</v>
      </c>
      <c r="B59" s="61">
        <v>2158</v>
      </c>
      <c r="C59" s="62"/>
      <c r="D59" s="63"/>
      <c r="E59" s="64">
        <f t="shared" si="4"/>
        <v>0</v>
      </c>
      <c r="F59" s="65">
        <v>32615.3</v>
      </c>
      <c r="G59" s="89">
        <f t="shared" si="5"/>
        <v>32615.3</v>
      </c>
      <c r="H59" s="95">
        <f t="shared" si="6"/>
        <v>0</v>
      </c>
      <c r="I59" s="66">
        <f t="shared" si="7"/>
        <v>15.113670064874883</v>
      </c>
    </row>
    <row r="60" spans="1:9" ht="18.75" customHeight="1" x14ac:dyDescent="0.2">
      <c r="A60" s="60" t="s">
        <v>229</v>
      </c>
      <c r="B60" s="61">
        <v>1811</v>
      </c>
      <c r="C60" s="62"/>
      <c r="D60" s="63"/>
      <c r="E60" s="64">
        <f t="shared" si="4"/>
        <v>0</v>
      </c>
      <c r="F60" s="65">
        <v>48976.26</v>
      </c>
      <c r="G60" s="89">
        <f t="shared" si="5"/>
        <v>48976.26</v>
      </c>
      <c r="H60" s="95">
        <f t="shared" si="6"/>
        <v>0</v>
      </c>
      <c r="I60" s="66">
        <f t="shared" si="7"/>
        <v>27.043765875207068</v>
      </c>
    </row>
    <row r="61" spans="1:9" ht="18.75" customHeight="1" x14ac:dyDescent="0.2">
      <c r="A61" s="60" t="s">
        <v>230</v>
      </c>
      <c r="B61" s="61">
        <v>1414</v>
      </c>
      <c r="C61" s="62"/>
      <c r="D61" s="63"/>
      <c r="E61" s="64">
        <f t="shared" si="4"/>
        <v>0</v>
      </c>
      <c r="F61" s="65">
        <v>41282.370000000003</v>
      </c>
      <c r="G61" s="89">
        <f t="shared" si="5"/>
        <v>41282.370000000003</v>
      </c>
      <c r="H61" s="95">
        <f t="shared" si="6"/>
        <v>0</v>
      </c>
      <c r="I61" s="66">
        <f t="shared" si="7"/>
        <v>29.195452616690243</v>
      </c>
    </row>
    <row r="62" spans="1:9" ht="18.75" customHeight="1" x14ac:dyDescent="0.2">
      <c r="A62" s="60" t="s">
        <v>231</v>
      </c>
      <c r="B62" s="61">
        <v>1632</v>
      </c>
      <c r="C62" s="62"/>
      <c r="D62" s="63"/>
      <c r="E62" s="64">
        <f t="shared" si="4"/>
        <v>0</v>
      </c>
      <c r="F62" s="65">
        <v>28092.62</v>
      </c>
      <c r="G62" s="89">
        <f t="shared" si="5"/>
        <v>28092.62</v>
      </c>
      <c r="H62" s="95">
        <f t="shared" si="6"/>
        <v>0</v>
      </c>
      <c r="I62" s="66">
        <f t="shared" si="7"/>
        <v>17.213615196078432</v>
      </c>
    </row>
    <row r="63" spans="1:9" ht="18.75" customHeight="1" x14ac:dyDescent="0.2">
      <c r="A63" s="60" t="s">
        <v>242</v>
      </c>
      <c r="B63" s="61">
        <v>1018</v>
      </c>
      <c r="C63" s="62"/>
      <c r="D63" s="63"/>
      <c r="E63" s="64">
        <f t="shared" si="4"/>
        <v>0</v>
      </c>
      <c r="F63" s="65">
        <v>22875.89</v>
      </c>
      <c r="G63" s="89">
        <f t="shared" si="5"/>
        <v>22875.89</v>
      </c>
      <c r="H63" s="95">
        <f t="shared" si="6"/>
        <v>0</v>
      </c>
      <c r="I63" s="66">
        <f t="shared" si="7"/>
        <v>22.471404715127701</v>
      </c>
    </row>
    <row r="64" spans="1:9" ht="18.75" customHeight="1" x14ac:dyDescent="0.2">
      <c r="A64" s="60" t="s">
        <v>216</v>
      </c>
      <c r="B64" s="61">
        <v>787</v>
      </c>
      <c r="C64" s="62"/>
      <c r="D64" s="63"/>
      <c r="E64" s="64">
        <f t="shared" si="4"/>
        <v>0</v>
      </c>
      <c r="F64" s="65">
        <v>22137.73</v>
      </c>
      <c r="G64" s="89">
        <f t="shared" si="5"/>
        <v>22137.73</v>
      </c>
      <c r="H64" s="95">
        <f t="shared" si="6"/>
        <v>0</v>
      </c>
      <c r="I64" s="66">
        <f t="shared" si="7"/>
        <v>28.129263024142311</v>
      </c>
    </row>
    <row r="65" spans="1:17" ht="18.75" customHeight="1" x14ac:dyDescent="0.2">
      <c r="A65" s="60" t="s">
        <v>232</v>
      </c>
      <c r="B65" s="61">
        <v>1531</v>
      </c>
      <c r="C65" s="62"/>
      <c r="D65" s="63"/>
      <c r="E65" s="64">
        <f t="shared" si="4"/>
        <v>0</v>
      </c>
      <c r="F65" s="65">
        <v>30870.3</v>
      </c>
      <c r="G65" s="89">
        <f t="shared" si="5"/>
        <v>30870.3</v>
      </c>
      <c r="H65" s="95">
        <f t="shared" si="6"/>
        <v>0</v>
      </c>
      <c r="I65" s="66">
        <f t="shared" si="7"/>
        <v>20.163487916394512</v>
      </c>
    </row>
    <row r="66" spans="1:17" ht="18.75" customHeight="1" x14ac:dyDescent="0.2">
      <c r="A66" s="60" t="s">
        <v>233</v>
      </c>
      <c r="B66" s="61">
        <v>3656</v>
      </c>
      <c r="C66" s="62"/>
      <c r="D66" s="63"/>
      <c r="E66" s="64">
        <f t="shared" ref="E66:E83" si="8">C66*24.81/5000</f>
        <v>0</v>
      </c>
      <c r="F66" s="65">
        <v>90937.06</v>
      </c>
      <c r="G66" s="89">
        <f t="shared" ref="G66:G83" si="9">SUM(D66:F66)</f>
        <v>90937.06</v>
      </c>
      <c r="H66" s="95">
        <f t="shared" ref="H66:H83" si="10">C66/B66</f>
        <v>0</v>
      </c>
      <c r="I66" s="66">
        <f t="shared" ref="I66:I83" si="11">G66/B66</f>
        <v>24.873375273522974</v>
      </c>
    </row>
    <row r="67" spans="1:17" ht="18.75" customHeight="1" x14ac:dyDescent="0.2">
      <c r="A67" s="60" t="s">
        <v>234</v>
      </c>
      <c r="B67" s="61">
        <v>1322</v>
      </c>
      <c r="C67" s="62"/>
      <c r="D67" s="63"/>
      <c r="E67" s="64">
        <f t="shared" si="8"/>
        <v>0</v>
      </c>
      <c r="F67" s="65">
        <v>28382.77</v>
      </c>
      <c r="G67" s="89">
        <f t="shared" si="9"/>
        <v>28382.77</v>
      </c>
      <c r="H67" s="95">
        <f t="shared" si="10"/>
        <v>0</v>
      </c>
      <c r="I67" s="66">
        <f t="shared" si="11"/>
        <v>21.469568835098336</v>
      </c>
    </row>
    <row r="68" spans="1:17" ht="18.75" customHeight="1" x14ac:dyDescent="0.2">
      <c r="A68" s="60" t="s">
        <v>235</v>
      </c>
      <c r="B68" s="61">
        <v>1310</v>
      </c>
      <c r="C68" s="62"/>
      <c r="D68" s="63"/>
      <c r="E68" s="64">
        <f t="shared" si="8"/>
        <v>0</v>
      </c>
      <c r="F68" s="65">
        <v>34222.629999999997</v>
      </c>
      <c r="G68" s="89">
        <f t="shared" si="9"/>
        <v>34222.629999999997</v>
      </c>
      <c r="H68" s="95">
        <f t="shared" si="10"/>
        <v>0</v>
      </c>
      <c r="I68" s="66">
        <f t="shared" si="11"/>
        <v>26.124145038167939</v>
      </c>
    </row>
    <row r="69" spans="1:17" ht="18.75" customHeight="1" x14ac:dyDescent="0.2">
      <c r="A69" s="60" t="s">
        <v>214</v>
      </c>
      <c r="B69" s="61">
        <v>306</v>
      </c>
      <c r="C69" s="62"/>
      <c r="D69" s="63"/>
      <c r="E69" s="64">
        <f t="shared" si="8"/>
        <v>0</v>
      </c>
      <c r="F69" s="65">
        <v>14215.87</v>
      </c>
      <c r="G69" s="89">
        <f t="shared" si="9"/>
        <v>14215.87</v>
      </c>
      <c r="H69" s="95">
        <f t="shared" si="10"/>
        <v>0</v>
      </c>
      <c r="I69" s="66">
        <f t="shared" si="11"/>
        <v>46.457091503267975</v>
      </c>
    </row>
    <row r="70" spans="1:17" ht="18.75" customHeight="1" x14ac:dyDescent="0.2">
      <c r="A70" s="60" t="s">
        <v>186</v>
      </c>
      <c r="B70" s="61">
        <v>1876</v>
      </c>
      <c r="C70" s="109"/>
      <c r="D70" s="74"/>
      <c r="E70" s="64">
        <f t="shared" si="8"/>
        <v>0</v>
      </c>
      <c r="F70" s="65">
        <v>44333.06</v>
      </c>
      <c r="G70" s="89">
        <f t="shared" si="9"/>
        <v>44333.06</v>
      </c>
      <c r="H70" s="95">
        <f t="shared" si="10"/>
        <v>0</v>
      </c>
      <c r="I70" s="66">
        <f t="shared" si="11"/>
        <v>23.631695095948825</v>
      </c>
    </row>
    <row r="71" spans="1:17" ht="18.75" customHeight="1" x14ac:dyDescent="0.2">
      <c r="A71" s="60" t="s">
        <v>187</v>
      </c>
      <c r="B71" s="61">
        <v>2510</v>
      </c>
      <c r="C71" s="73"/>
      <c r="D71" s="74"/>
      <c r="E71" s="64">
        <f t="shared" si="8"/>
        <v>0</v>
      </c>
      <c r="F71" s="65">
        <v>48425.74</v>
      </c>
      <c r="G71" s="106">
        <f t="shared" si="9"/>
        <v>48425.74</v>
      </c>
      <c r="H71" s="107">
        <f t="shared" si="10"/>
        <v>0</v>
      </c>
      <c r="I71" s="108">
        <f t="shared" si="11"/>
        <v>19.293123505976094</v>
      </c>
      <c r="J71" s="105"/>
    </row>
    <row r="72" spans="1:17" ht="18.75" customHeight="1" x14ac:dyDescent="0.2">
      <c r="A72" s="60" t="s">
        <v>188</v>
      </c>
      <c r="B72" s="61">
        <v>978</v>
      </c>
      <c r="C72" s="73"/>
      <c r="D72" s="74"/>
      <c r="E72" s="64">
        <f t="shared" si="8"/>
        <v>0</v>
      </c>
      <c r="F72" s="65">
        <v>32367.38</v>
      </c>
      <c r="G72" s="89">
        <f t="shared" si="9"/>
        <v>32367.38</v>
      </c>
      <c r="H72" s="95">
        <f t="shared" si="10"/>
        <v>0</v>
      </c>
      <c r="I72" s="66">
        <f t="shared" si="11"/>
        <v>33.09548057259714</v>
      </c>
      <c r="K72" s="105"/>
      <c r="L72" s="105"/>
      <c r="M72" s="105"/>
    </row>
    <row r="73" spans="1:17" ht="18.75" customHeight="1" x14ac:dyDescent="0.2">
      <c r="A73" s="60" t="s">
        <v>171</v>
      </c>
      <c r="B73" s="61">
        <v>2872</v>
      </c>
      <c r="C73" s="73"/>
      <c r="D73" s="74"/>
      <c r="E73" s="64">
        <f t="shared" si="8"/>
        <v>0</v>
      </c>
      <c r="F73" s="65">
        <v>105847.4</v>
      </c>
      <c r="G73" s="89">
        <f t="shared" si="9"/>
        <v>105847.4</v>
      </c>
      <c r="H73" s="95">
        <f t="shared" si="10"/>
        <v>0</v>
      </c>
      <c r="I73" s="66">
        <f t="shared" si="11"/>
        <v>36.854944289693591</v>
      </c>
    </row>
    <row r="74" spans="1:17" ht="18.75" customHeight="1" x14ac:dyDescent="0.2">
      <c r="A74" s="60" t="s">
        <v>172</v>
      </c>
      <c r="B74" s="61">
        <v>2566</v>
      </c>
      <c r="C74" s="73"/>
      <c r="D74" s="74"/>
      <c r="E74" s="64">
        <f t="shared" si="8"/>
        <v>0</v>
      </c>
      <c r="F74" s="65">
        <v>81189.5</v>
      </c>
      <c r="G74" s="89">
        <f t="shared" si="9"/>
        <v>81189.5</v>
      </c>
      <c r="H74" s="95">
        <f t="shared" si="10"/>
        <v>0</v>
      </c>
      <c r="I74" s="66">
        <f t="shared" si="11"/>
        <v>31.640491036632891</v>
      </c>
    </row>
    <row r="75" spans="1:17" ht="18.75" customHeight="1" x14ac:dyDescent="0.2">
      <c r="A75" s="60" t="s">
        <v>173</v>
      </c>
      <c r="B75" s="61">
        <v>1774</v>
      </c>
      <c r="C75" s="73"/>
      <c r="D75" s="74"/>
      <c r="E75" s="64">
        <f t="shared" si="8"/>
        <v>0</v>
      </c>
      <c r="F75" s="65">
        <v>43714.06</v>
      </c>
      <c r="G75" s="89">
        <f t="shared" si="9"/>
        <v>43714.06</v>
      </c>
      <c r="H75" s="95">
        <f t="shared" si="10"/>
        <v>0</v>
      </c>
      <c r="I75" s="66">
        <f t="shared" si="11"/>
        <v>24.64152198421646</v>
      </c>
    </row>
    <row r="76" spans="1:17" ht="18.75" customHeight="1" x14ac:dyDescent="0.2">
      <c r="A76" s="60" t="s">
        <v>120</v>
      </c>
      <c r="B76" s="61">
        <v>1857</v>
      </c>
      <c r="C76" s="73"/>
      <c r="D76" s="74"/>
      <c r="E76" s="64">
        <f t="shared" si="8"/>
        <v>0</v>
      </c>
      <c r="F76" s="65">
        <v>53864.05</v>
      </c>
      <c r="G76" s="89">
        <f t="shared" si="9"/>
        <v>53864.05</v>
      </c>
      <c r="H76" s="95">
        <f t="shared" si="10"/>
        <v>0</v>
      </c>
      <c r="I76" s="66">
        <f t="shared" si="11"/>
        <v>29.005950457727518</v>
      </c>
    </row>
    <row r="77" spans="1:17" ht="18.75" customHeight="1" x14ac:dyDescent="0.2">
      <c r="A77" s="60" t="s">
        <v>45</v>
      </c>
      <c r="B77" s="61">
        <v>524</v>
      </c>
      <c r="C77" s="73"/>
      <c r="D77" s="74"/>
      <c r="E77" s="64">
        <f t="shared" si="8"/>
        <v>0</v>
      </c>
      <c r="F77" s="65">
        <v>16913.04</v>
      </c>
      <c r="G77" s="89">
        <f t="shared" si="9"/>
        <v>16913.04</v>
      </c>
      <c r="H77" s="95">
        <f t="shared" si="10"/>
        <v>0</v>
      </c>
      <c r="I77" s="66">
        <f t="shared" si="11"/>
        <v>32.276793893129771</v>
      </c>
      <c r="K77" s="105"/>
      <c r="L77" s="105"/>
      <c r="M77" s="105"/>
      <c r="N77" s="105"/>
      <c r="O77" s="105"/>
      <c r="P77" s="105"/>
      <c r="Q77" s="105"/>
    </row>
    <row r="78" spans="1:17" ht="18.75" customHeight="1" x14ac:dyDescent="0.2">
      <c r="A78" s="60" t="s">
        <v>198</v>
      </c>
      <c r="B78" s="61">
        <v>186</v>
      </c>
      <c r="C78" s="73"/>
      <c r="D78" s="74"/>
      <c r="E78" s="64">
        <f t="shared" si="8"/>
        <v>0</v>
      </c>
      <c r="F78" s="65">
        <v>8596.59</v>
      </c>
      <c r="G78" s="89">
        <f t="shared" si="9"/>
        <v>8596.59</v>
      </c>
      <c r="H78" s="95">
        <f t="shared" si="10"/>
        <v>0</v>
      </c>
      <c r="I78" s="66">
        <f t="shared" si="11"/>
        <v>46.218225806451613</v>
      </c>
    </row>
    <row r="79" spans="1:17" ht="18.75" customHeight="1" x14ac:dyDescent="0.2">
      <c r="A79" s="60" t="s">
        <v>134</v>
      </c>
      <c r="B79" s="61">
        <v>197</v>
      </c>
      <c r="C79" s="73"/>
      <c r="D79" s="74"/>
      <c r="E79" s="64">
        <f t="shared" si="8"/>
        <v>0</v>
      </c>
      <c r="F79" s="65">
        <v>3002.5</v>
      </c>
      <c r="G79" s="89">
        <f t="shared" si="9"/>
        <v>3002.5</v>
      </c>
      <c r="H79" s="95">
        <f t="shared" si="10"/>
        <v>0</v>
      </c>
      <c r="I79" s="66">
        <f t="shared" si="11"/>
        <v>15.241116751269036</v>
      </c>
    </row>
    <row r="80" spans="1:17" ht="18.75" customHeight="1" x14ac:dyDescent="0.2">
      <c r="A80" s="60" t="s">
        <v>237</v>
      </c>
      <c r="B80" s="61">
        <v>101</v>
      </c>
      <c r="C80" s="73"/>
      <c r="D80" s="74"/>
      <c r="E80" s="64">
        <f t="shared" si="8"/>
        <v>0</v>
      </c>
      <c r="F80" s="65">
        <v>3912.9</v>
      </c>
      <c r="G80" s="89">
        <f t="shared" si="9"/>
        <v>3912.9</v>
      </c>
      <c r="H80" s="95">
        <f t="shared" si="10"/>
        <v>0</v>
      </c>
      <c r="I80" s="66">
        <f t="shared" si="11"/>
        <v>38.74158415841584</v>
      </c>
    </row>
    <row r="81" spans="1:12" ht="18.75" customHeight="1" x14ac:dyDescent="0.2">
      <c r="A81" s="60" t="s">
        <v>131</v>
      </c>
      <c r="B81" s="61">
        <v>350</v>
      </c>
      <c r="C81" s="75"/>
      <c r="D81" s="74"/>
      <c r="E81" s="64">
        <f t="shared" si="8"/>
        <v>0</v>
      </c>
      <c r="F81" s="65">
        <v>7537.88</v>
      </c>
      <c r="G81" s="89">
        <f t="shared" si="9"/>
        <v>7537.88</v>
      </c>
      <c r="H81" s="95">
        <f t="shared" si="10"/>
        <v>0</v>
      </c>
      <c r="I81" s="66">
        <f t="shared" si="11"/>
        <v>21.536799999999999</v>
      </c>
    </row>
    <row r="82" spans="1:12" ht="18.75" customHeight="1" x14ac:dyDescent="0.2">
      <c r="A82" s="60" t="s">
        <v>132</v>
      </c>
      <c r="B82" s="61">
        <v>2659</v>
      </c>
      <c r="C82" s="73"/>
      <c r="D82" s="74"/>
      <c r="E82" s="64">
        <f t="shared" si="8"/>
        <v>0</v>
      </c>
      <c r="F82" s="65">
        <v>64793.43</v>
      </c>
      <c r="G82" s="89">
        <f t="shared" si="9"/>
        <v>64793.43</v>
      </c>
      <c r="H82" s="95">
        <f t="shared" si="10"/>
        <v>0</v>
      </c>
      <c r="I82" s="66">
        <f t="shared" si="11"/>
        <v>24.367593080105301</v>
      </c>
    </row>
    <row r="83" spans="1:12" ht="18.75" customHeight="1" x14ac:dyDescent="0.2">
      <c r="A83" s="60" t="s">
        <v>77</v>
      </c>
      <c r="B83" s="61">
        <v>2864</v>
      </c>
      <c r="C83" s="73"/>
      <c r="D83" s="77"/>
      <c r="E83" s="64">
        <f t="shared" si="8"/>
        <v>0</v>
      </c>
      <c r="F83" s="66">
        <v>34540.94</v>
      </c>
      <c r="G83" s="89">
        <f t="shared" si="9"/>
        <v>34540.94</v>
      </c>
      <c r="H83" s="95">
        <f t="shared" si="10"/>
        <v>0</v>
      </c>
      <c r="I83" s="66">
        <f t="shared" si="11"/>
        <v>12.060384078212291</v>
      </c>
    </row>
    <row r="84" spans="1:12" s="16" customFormat="1" ht="18.75" customHeight="1" x14ac:dyDescent="0.2">
      <c r="A84" s="78"/>
      <c r="B84" s="79"/>
      <c r="C84" s="80"/>
      <c r="D84" s="92"/>
      <c r="E84" s="92"/>
      <c r="F84" s="93"/>
      <c r="G84" s="93"/>
      <c r="H84" s="96"/>
      <c r="I84" s="93"/>
      <c r="K84" s="59"/>
      <c r="L84" s="59"/>
    </row>
    <row r="85" spans="1:12" ht="18.75" customHeight="1" x14ac:dyDescent="0.2">
      <c r="A85" s="13" t="s">
        <v>239</v>
      </c>
      <c r="B85" s="82">
        <f t="shared" ref="B85:G85" si="12">SUM(B2:B83)</f>
        <v>140913</v>
      </c>
      <c r="C85" s="82">
        <f t="shared" si="12"/>
        <v>0</v>
      </c>
      <c r="D85" s="83">
        <f t="shared" si="12"/>
        <v>0</v>
      </c>
      <c r="E85" s="83">
        <f t="shared" si="12"/>
        <v>0</v>
      </c>
      <c r="F85" s="83">
        <f t="shared" si="12"/>
        <v>3074553.6799999992</v>
      </c>
      <c r="G85" s="103">
        <f t="shared" si="12"/>
        <v>3074553.6799999992</v>
      </c>
      <c r="H85" s="97">
        <f>C85/B85</f>
        <v>0</v>
      </c>
      <c r="I85" s="15">
        <f>G85/B85</f>
        <v>21.818807916941655</v>
      </c>
    </row>
    <row r="89" spans="1:12" ht="18.75" customHeight="1" x14ac:dyDescent="0.2">
      <c r="A89" s="90" t="s">
        <v>138</v>
      </c>
    </row>
    <row r="90" spans="1:12" ht="18.75" customHeight="1" x14ac:dyDescent="0.2">
      <c r="A90" s="60" t="s">
        <v>139</v>
      </c>
      <c r="B90" s="61">
        <v>0</v>
      </c>
      <c r="C90" s="73"/>
      <c r="D90" s="74"/>
      <c r="E90" s="64">
        <f t="shared" ref="E90:E115" si="13">C90*24.81/5000</f>
        <v>0</v>
      </c>
      <c r="F90" s="65">
        <v>19919.849999999999</v>
      </c>
      <c r="G90" s="89">
        <f>SUM(D90:F90)</f>
        <v>19919.849999999999</v>
      </c>
    </row>
    <row r="91" spans="1:12" ht="18.75" customHeight="1" x14ac:dyDescent="0.2">
      <c r="A91" s="60" t="s">
        <v>140</v>
      </c>
      <c r="B91" s="61">
        <v>0</v>
      </c>
      <c r="C91" s="73"/>
      <c r="D91" s="74"/>
      <c r="E91" s="64">
        <f t="shared" si="13"/>
        <v>0</v>
      </c>
      <c r="F91" s="65">
        <v>28023.21</v>
      </c>
      <c r="G91" s="89">
        <f t="shared" ref="G91:G115" si="14">SUM(D91:F91)</f>
        <v>28023.21</v>
      </c>
    </row>
    <row r="92" spans="1:12" ht="18.75" customHeight="1" x14ac:dyDescent="0.2">
      <c r="A92" s="60" t="s">
        <v>174</v>
      </c>
      <c r="B92" s="61">
        <v>0</v>
      </c>
      <c r="C92" s="73"/>
      <c r="D92" s="74"/>
      <c r="E92" s="64">
        <f t="shared" si="13"/>
        <v>0</v>
      </c>
      <c r="F92" s="65">
        <v>2825.58</v>
      </c>
      <c r="G92" s="89">
        <f t="shared" si="14"/>
        <v>2825.58</v>
      </c>
    </row>
    <row r="93" spans="1:12" ht="18.75" customHeight="1" x14ac:dyDescent="0.2">
      <c r="A93" s="60" t="s">
        <v>141</v>
      </c>
      <c r="B93" s="61">
        <v>0</v>
      </c>
      <c r="C93" s="73"/>
      <c r="D93" s="74"/>
      <c r="E93" s="64">
        <f t="shared" si="13"/>
        <v>0</v>
      </c>
      <c r="F93" s="65">
        <v>5564.2</v>
      </c>
      <c r="G93" s="89">
        <f t="shared" si="14"/>
        <v>5564.2</v>
      </c>
    </row>
    <row r="94" spans="1:12" ht="18.75" customHeight="1" x14ac:dyDescent="0.2">
      <c r="A94" s="60" t="s">
        <v>202</v>
      </c>
      <c r="B94" s="61">
        <v>0</v>
      </c>
      <c r="C94" s="73"/>
      <c r="D94" s="74"/>
      <c r="E94" s="64">
        <f t="shared" si="13"/>
        <v>0</v>
      </c>
      <c r="F94" s="65">
        <v>0</v>
      </c>
      <c r="G94" s="89">
        <f t="shared" si="14"/>
        <v>0</v>
      </c>
    </row>
    <row r="95" spans="1:12" ht="18.75" customHeight="1" x14ac:dyDescent="0.2">
      <c r="A95" s="60" t="s">
        <v>166</v>
      </c>
      <c r="B95" s="61">
        <v>0</v>
      </c>
      <c r="C95" s="73"/>
      <c r="D95" s="74"/>
      <c r="E95" s="64">
        <f t="shared" si="13"/>
        <v>0</v>
      </c>
      <c r="F95" s="65">
        <v>112538.25</v>
      </c>
      <c r="G95" s="89">
        <f t="shared" si="14"/>
        <v>112538.25</v>
      </c>
    </row>
    <row r="96" spans="1:12" ht="18.75" customHeight="1" x14ac:dyDescent="0.2">
      <c r="A96" s="60" t="s">
        <v>163</v>
      </c>
      <c r="B96" s="61">
        <v>0</v>
      </c>
      <c r="C96" s="73"/>
      <c r="D96" s="74"/>
      <c r="E96" s="64">
        <f t="shared" si="13"/>
        <v>0</v>
      </c>
      <c r="F96" s="65">
        <v>24595.18</v>
      </c>
      <c r="G96" s="89">
        <f t="shared" si="14"/>
        <v>24595.18</v>
      </c>
    </row>
    <row r="97" spans="1:7" ht="18.75" customHeight="1" x14ac:dyDescent="0.2">
      <c r="A97" s="60" t="s">
        <v>189</v>
      </c>
      <c r="B97" s="61">
        <v>0</v>
      </c>
      <c r="C97" s="73"/>
      <c r="D97" s="74"/>
      <c r="E97" s="64">
        <f t="shared" si="13"/>
        <v>0</v>
      </c>
      <c r="F97" s="65">
        <v>0</v>
      </c>
      <c r="G97" s="89">
        <f t="shared" si="14"/>
        <v>0</v>
      </c>
    </row>
    <row r="98" spans="1:7" ht="18.75" customHeight="1" x14ac:dyDescent="0.2">
      <c r="A98" s="60" t="s">
        <v>243</v>
      </c>
      <c r="B98" s="61">
        <v>0</v>
      </c>
      <c r="C98" s="73"/>
      <c r="D98" s="74"/>
      <c r="E98" s="64"/>
      <c r="F98" s="65"/>
      <c r="G98" s="89"/>
    </row>
    <row r="99" spans="1:7" ht="18.75" customHeight="1" x14ac:dyDescent="0.2">
      <c r="A99" s="60" t="s">
        <v>143</v>
      </c>
      <c r="B99" s="61">
        <v>0</v>
      </c>
      <c r="C99" s="75"/>
      <c r="D99" s="74"/>
      <c r="E99" s="64">
        <f t="shared" si="13"/>
        <v>0</v>
      </c>
      <c r="F99" s="65">
        <v>6533.79</v>
      </c>
      <c r="G99" s="89">
        <f t="shared" si="14"/>
        <v>6533.79</v>
      </c>
    </row>
    <row r="100" spans="1:7" ht="18.75" customHeight="1" x14ac:dyDescent="0.2">
      <c r="A100" s="60" t="s">
        <v>203</v>
      </c>
      <c r="B100" s="61">
        <v>0</v>
      </c>
      <c r="C100" s="75"/>
      <c r="D100" s="74"/>
      <c r="E100" s="64">
        <f t="shared" si="13"/>
        <v>0</v>
      </c>
      <c r="F100" s="65">
        <v>0</v>
      </c>
      <c r="G100" s="89">
        <f t="shared" si="14"/>
        <v>0</v>
      </c>
    </row>
    <row r="101" spans="1:7" ht="18.75" customHeight="1" x14ac:dyDescent="0.2">
      <c r="A101" s="60" t="s">
        <v>144</v>
      </c>
      <c r="B101" s="61">
        <v>0</v>
      </c>
      <c r="C101" s="73"/>
      <c r="D101" s="74"/>
      <c r="E101" s="64">
        <f t="shared" si="13"/>
        <v>0</v>
      </c>
      <c r="F101" s="65">
        <v>6001.34</v>
      </c>
      <c r="G101" s="89">
        <f t="shared" si="14"/>
        <v>6001.34</v>
      </c>
    </row>
    <row r="102" spans="1:7" ht="18.75" customHeight="1" x14ac:dyDescent="0.2">
      <c r="A102" s="60" t="s">
        <v>145</v>
      </c>
      <c r="B102" s="61">
        <v>0</v>
      </c>
      <c r="C102" s="73"/>
      <c r="D102" s="74"/>
      <c r="E102" s="64">
        <f t="shared" si="13"/>
        <v>0</v>
      </c>
      <c r="F102" s="65">
        <v>0</v>
      </c>
      <c r="G102" s="89">
        <f t="shared" si="14"/>
        <v>0</v>
      </c>
    </row>
    <row r="103" spans="1:7" ht="18.75" customHeight="1" x14ac:dyDescent="0.2">
      <c r="A103" s="60" t="s">
        <v>146</v>
      </c>
      <c r="B103" s="61">
        <v>0</v>
      </c>
      <c r="C103" s="73"/>
      <c r="D103" s="74"/>
      <c r="E103" s="64">
        <f t="shared" si="13"/>
        <v>0</v>
      </c>
      <c r="F103" s="65">
        <v>10798.92</v>
      </c>
      <c r="G103" s="89">
        <f t="shared" si="14"/>
        <v>10798.92</v>
      </c>
    </row>
    <row r="104" spans="1:7" ht="18.75" customHeight="1" x14ac:dyDescent="0.2">
      <c r="A104" s="60" t="s">
        <v>148</v>
      </c>
      <c r="B104" s="61">
        <v>0</v>
      </c>
      <c r="C104" s="75"/>
      <c r="D104" s="74"/>
      <c r="E104" s="64">
        <f t="shared" si="13"/>
        <v>0</v>
      </c>
      <c r="F104" s="65">
        <v>40459.120000000003</v>
      </c>
      <c r="G104" s="89">
        <f t="shared" si="14"/>
        <v>40459.120000000003</v>
      </c>
    </row>
    <row r="105" spans="1:7" ht="18.75" customHeight="1" x14ac:dyDescent="0.2">
      <c r="A105" s="60" t="s">
        <v>162</v>
      </c>
      <c r="B105" s="61">
        <v>0</v>
      </c>
      <c r="C105" s="73"/>
      <c r="D105" s="74"/>
      <c r="E105" s="64">
        <f t="shared" si="13"/>
        <v>0</v>
      </c>
      <c r="F105" s="65">
        <v>1795.83</v>
      </c>
      <c r="G105" s="89">
        <f t="shared" si="14"/>
        <v>1795.83</v>
      </c>
    </row>
    <row r="106" spans="1:7" ht="18.75" customHeight="1" x14ac:dyDescent="0.2">
      <c r="A106" s="60" t="s">
        <v>149</v>
      </c>
      <c r="B106" s="61">
        <v>0</v>
      </c>
      <c r="C106" s="73"/>
      <c r="D106" s="74"/>
      <c r="E106" s="64">
        <f t="shared" si="13"/>
        <v>0</v>
      </c>
      <c r="F106" s="65">
        <v>15306.48</v>
      </c>
      <c r="G106" s="89">
        <f t="shared" si="14"/>
        <v>15306.48</v>
      </c>
    </row>
    <row r="107" spans="1:7" ht="18.75" customHeight="1" x14ac:dyDescent="0.2">
      <c r="A107" s="60" t="s">
        <v>94</v>
      </c>
      <c r="B107" s="61">
        <v>0</v>
      </c>
      <c r="C107" s="75"/>
      <c r="D107" s="74"/>
      <c r="E107" s="64">
        <f t="shared" si="13"/>
        <v>0</v>
      </c>
      <c r="F107" s="65">
        <v>0</v>
      </c>
      <c r="G107" s="89">
        <f t="shared" si="14"/>
        <v>0</v>
      </c>
    </row>
    <row r="108" spans="1:7" ht="18.75" customHeight="1" x14ac:dyDescent="0.2">
      <c r="A108" s="60" t="s">
        <v>150</v>
      </c>
      <c r="B108" s="61">
        <v>0</v>
      </c>
      <c r="C108" s="73"/>
      <c r="D108" s="74"/>
      <c r="E108" s="64">
        <f t="shared" si="13"/>
        <v>0</v>
      </c>
      <c r="F108" s="65">
        <v>10522.09</v>
      </c>
      <c r="G108" s="89">
        <f t="shared" si="14"/>
        <v>10522.09</v>
      </c>
    </row>
    <row r="109" spans="1:7" ht="18.75" customHeight="1" x14ac:dyDescent="0.2">
      <c r="A109" s="60" t="s">
        <v>192</v>
      </c>
      <c r="B109" s="61">
        <v>0</v>
      </c>
      <c r="C109" s="73"/>
      <c r="D109" s="74"/>
      <c r="E109" s="64">
        <f t="shared" si="13"/>
        <v>0</v>
      </c>
      <c r="F109" s="65">
        <v>0</v>
      </c>
      <c r="G109" s="89">
        <f t="shared" si="14"/>
        <v>0</v>
      </c>
    </row>
    <row r="110" spans="1:7" ht="18.75" customHeight="1" x14ac:dyDescent="0.2">
      <c r="A110" s="60" t="s">
        <v>190</v>
      </c>
      <c r="B110" s="61">
        <v>0</v>
      </c>
      <c r="C110" s="75"/>
      <c r="D110" s="74"/>
      <c r="E110" s="64">
        <f t="shared" si="13"/>
        <v>0</v>
      </c>
      <c r="F110" s="65">
        <v>4479.05</v>
      </c>
      <c r="G110" s="89">
        <f t="shared" si="14"/>
        <v>4479.05</v>
      </c>
    </row>
    <row r="111" spans="1:7" ht="18.75" customHeight="1" x14ac:dyDescent="0.2">
      <c r="A111" s="60" t="s">
        <v>152</v>
      </c>
      <c r="B111" s="61">
        <v>0</v>
      </c>
      <c r="C111" s="73"/>
      <c r="D111" s="74"/>
      <c r="E111" s="64">
        <f t="shared" si="13"/>
        <v>0</v>
      </c>
      <c r="F111" s="65">
        <v>17663.560000000001</v>
      </c>
      <c r="G111" s="89">
        <f t="shared" si="14"/>
        <v>17663.560000000001</v>
      </c>
    </row>
    <row r="112" spans="1:7" ht="18.75" customHeight="1" x14ac:dyDescent="0.2">
      <c r="A112" s="60" t="s">
        <v>169</v>
      </c>
      <c r="B112" s="61">
        <v>0</v>
      </c>
      <c r="C112" s="73"/>
      <c r="D112" s="74"/>
      <c r="E112" s="64">
        <f t="shared" si="13"/>
        <v>0</v>
      </c>
      <c r="F112" s="65">
        <v>63372</v>
      </c>
      <c r="G112" s="89">
        <f t="shared" si="14"/>
        <v>63372</v>
      </c>
    </row>
    <row r="113" spans="1:8" ht="18.75" customHeight="1" x14ac:dyDescent="0.2">
      <c r="A113" s="60" t="s">
        <v>191</v>
      </c>
      <c r="B113" s="61">
        <v>0</v>
      </c>
      <c r="C113" s="73"/>
      <c r="D113" s="74"/>
      <c r="E113" s="64">
        <f t="shared" si="13"/>
        <v>0</v>
      </c>
      <c r="F113" s="65">
        <v>0</v>
      </c>
      <c r="G113" s="89">
        <f t="shared" si="14"/>
        <v>0</v>
      </c>
    </row>
    <row r="114" spans="1:8" ht="18.75" customHeight="1" x14ac:dyDescent="0.2">
      <c r="A114" s="60" t="s">
        <v>161</v>
      </c>
      <c r="B114" s="61">
        <v>0</v>
      </c>
      <c r="C114" s="73"/>
      <c r="D114" s="74"/>
      <c r="E114" s="64">
        <f t="shared" si="13"/>
        <v>0</v>
      </c>
      <c r="F114" s="65">
        <v>1205.97</v>
      </c>
      <c r="G114" s="89">
        <f t="shared" si="14"/>
        <v>1205.97</v>
      </c>
    </row>
    <row r="115" spans="1:8" ht="18.75" customHeight="1" x14ac:dyDescent="0.2">
      <c r="A115" s="60" t="s">
        <v>153</v>
      </c>
      <c r="B115" s="61">
        <v>0</v>
      </c>
      <c r="C115" s="73"/>
      <c r="D115" s="74"/>
      <c r="E115" s="64">
        <f t="shared" si="13"/>
        <v>0</v>
      </c>
      <c r="F115" s="65">
        <v>3245</v>
      </c>
      <c r="G115" s="89">
        <f t="shared" si="14"/>
        <v>3245</v>
      </c>
    </row>
    <row r="116" spans="1:8" ht="18.75" customHeight="1" x14ac:dyDescent="0.2">
      <c r="A116" s="78"/>
      <c r="B116" s="79"/>
      <c r="C116" s="80"/>
      <c r="D116" s="92"/>
      <c r="E116" s="92"/>
      <c r="F116" s="93"/>
      <c r="G116" s="89"/>
    </row>
    <row r="117" spans="1:8" ht="18.75" customHeight="1" x14ac:dyDescent="0.2">
      <c r="A117" s="13" t="s">
        <v>193</v>
      </c>
      <c r="B117" s="82"/>
      <c r="C117" s="82">
        <f>SUM(C89:C116)</f>
        <v>0</v>
      </c>
      <c r="D117" s="83">
        <f>SUM(D89:D116)</f>
        <v>0</v>
      </c>
      <c r="E117" s="83">
        <f>SUM(E89:E116)</f>
        <v>0</v>
      </c>
      <c r="F117" s="83">
        <f>SUM(F89:F116)</f>
        <v>374849.42</v>
      </c>
      <c r="G117" s="83">
        <f>SUM(G89:G116)</f>
        <v>374849.42</v>
      </c>
    </row>
    <row r="119" spans="1:8" s="90" customFormat="1" ht="18.75" customHeight="1" x14ac:dyDescent="0.2">
      <c r="A119" s="90" t="s">
        <v>155</v>
      </c>
      <c r="B119" s="100"/>
      <c r="C119" s="100">
        <f>SUM(C85+C117)</f>
        <v>0</v>
      </c>
      <c r="D119" s="101">
        <f>SUM(D85,D117)</f>
        <v>0</v>
      </c>
      <c r="E119" s="101">
        <f>SUM(E85,E117)</f>
        <v>0</v>
      </c>
      <c r="F119" s="101">
        <f>SUM(F85,F117)</f>
        <v>3449403.0999999992</v>
      </c>
      <c r="G119" s="101">
        <f>SUM(G85,G117)</f>
        <v>3449403.0999999992</v>
      </c>
      <c r="H119" s="102"/>
    </row>
    <row r="120" spans="1:8" ht="18.75" customHeight="1" x14ac:dyDescent="0.2">
      <c r="A120" s="99" t="s">
        <v>240</v>
      </c>
    </row>
  </sheetData>
  <phoneticPr fontId="10" type="noConversion"/>
  <pageMargins left="0.75" right="0.75" top="0.5" bottom="0.5" header="0.5" footer="0.5"/>
  <pageSetup scale="77" orientation="landscape" r:id="rId1"/>
  <headerFooter alignWithMargins="0"/>
  <rowBreaks count="1" manualBreakCount="1">
    <brk id="87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24</vt:i4>
      </vt:variant>
    </vt:vector>
  </HeadingPairs>
  <TitlesOfParts>
    <vt:vector size="42" baseType="lpstr">
      <vt:lpstr>Black 01-02</vt:lpstr>
      <vt:lpstr>Black 02-03</vt:lpstr>
      <vt:lpstr>Black 03-04</vt:lpstr>
      <vt:lpstr>Black 04-05</vt:lpstr>
      <vt:lpstr>Black 05-06</vt:lpstr>
      <vt:lpstr>Black 06-07</vt:lpstr>
      <vt:lpstr>Black 07-08</vt:lpstr>
      <vt:lpstr>Black 08-09</vt:lpstr>
      <vt:lpstr>Black 09-10</vt:lpstr>
      <vt:lpstr>Black 10-11</vt:lpstr>
      <vt:lpstr>Black 11-12</vt:lpstr>
      <vt:lpstr>Black 12-13</vt:lpstr>
      <vt:lpstr>Black 13-14</vt:lpstr>
      <vt:lpstr>Black 14-15</vt:lpstr>
      <vt:lpstr>Black 15-16</vt:lpstr>
      <vt:lpstr>2016-17</vt:lpstr>
      <vt:lpstr>2017-18</vt:lpstr>
      <vt:lpstr>2018-19</vt:lpstr>
      <vt:lpstr>'2016-17'!Print_Area</vt:lpstr>
      <vt:lpstr>'2017-18'!Print_Area</vt:lpstr>
      <vt:lpstr>'2018-19'!Print_Area</vt:lpstr>
      <vt:lpstr>'Black 09-10'!Print_Area</vt:lpstr>
      <vt:lpstr>'Black 10-11'!Print_Area</vt:lpstr>
      <vt:lpstr>'Black 11-12'!Print_Area</vt:lpstr>
      <vt:lpstr>'Black 12-13'!Print_Area</vt:lpstr>
      <vt:lpstr>'Black 13-14'!Print_Area</vt:lpstr>
      <vt:lpstr>'Black 14-15'!Print_Area</vt:lpstr>
      <vt:lpstr>'Black 15-16'!Print_Area</vt:lpstr>
      <vt:lpstr>'2016-17'!Print_Titles</vt:lpstr>
      <vt:lpstr>'2017-18'!Print_Titles</vt:lpstr>
      <vt:lpstr>'2018-19'!Print_Titles</vt:lpstr>
      <vt:lpstr>'Black 05-06'!Print_Titles</vt:lpstr>
      <vt:lpstr>'Black 06-07'!Print_Titles</vt:lpstr>
      <vt:lpstr>'Black 07-08'!Print_Titles</vt:lpstr>
      <vt:lpstr>'Black 08-09'!Print_Titles</vt:lpstr>
      <vt:lpstr>'Black 09-10'!Print_Titles</vt:lpstr>
      <vt:lpstr>'Black 10-11'!Print_Titles</vt:lpstr>
      <vt:lpstr>'Black 11-12'!Print_Titles</vt:lpstr>
      <vt:lpstr>'Black 12-13'!Print_Titles</vt:lpstr>
      <vt:lpstr>'Black 13-14'!Print_Titles</vt:lpstr>
      <vt:lpstr>'Black 14-15'!Print_Titles</vt:lpstr>
      <vt:lpstr>'Black 15-16'!Print_Titles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ABS_Sager</cp:lastModifiedBy>
  <cp:lastPrinted>2014-09-03T18:04:54Z</cp:lastPrinted>
  <dcterms:created xsi:type="dcterms:W3CDTF">2001-12-11T20:47:48Z</dcterms:created>
  <dcterms:modified xsi:type="dcterms:W3CDTF">2019-08-26T12:53:08Z</dcterms:modified>
</cp:coreProperties>
</file>