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SPC\annual_report_split\example_data_from_pam\"/>
    </mc:Choice>
  </mc:AlternateContent>
  <xr:revisionPtr revIDLastSave="0" documentId="13_ncr:1_{894BA10F-B8DD-44E1-8092-615F5DB9A4E7}" xr6:coauthVersionLast="47" xr6:coauthVersionMax="47" xr10:uidLastSave="{00000000-0000-0000-0000-000000000000}"/>
  <bookViews>
    <workbookView xWindow="29430" yWindow="840" windowWidth="21600" windowHeight="11385" xr2:uid="{00000000-000D-0000-FFFF-FFFF0000000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6" i="1" l="1"/>
  <c r="G96" i="1"/>
  <c r="J95" i="1"/>
  <c r="G95" i="1"/>
  <c r="J94" i="1" l="1"/>
  <c r="J86" i="1"/>
  <c r="J85" i="1"/>
  <c r="J84" i="1"/>
  <c r="J83" i="1"/>
  <c r="J82" i="1"/>
  <c r="J81" i="1"/>
  <c r="J80" i="1"/>
  <c r="J79" i="1"/>
  <c r="J78" i="1"/>
  <c r="J77" i="1"/>
  <c r="J97" i="1" l="1"/>
  <c r="K16" i="2"/>
  <c r="I16" i="2"/>
  <c r="H16" i="2"/>
  <c r="G16" i="2"/>
  <c r="F16" i="2"/>
  <c r="E16" i="2"/>
  <c r="D16" i="2"/>
  <c r="C16" i="2"/>
  <c r="B16" i="2"/>
  <c r="A16" i="2"/>
  <c r="I92" i="1" l="1"/>
  <c r="F92" i="1"/>
  <c r="E21" i="1" l="1"/>
  <c r="E20" i="1"/>
  <c r="E19" i="1"/>
  <c r="E18" i="1"/>
  <c r="E17" i="1"/>
  <c r="D21" i="1"/>
  <c r="D20" i="1"/>
  <c r="D19" i="1"/>
  <c r="D18" i="1"/>
  <c r="D17" i="1"/>
  <c r="D9" i="1"/>
  <c r="F9" i="1" s="1"/>
  <c r="D8" i="1"/>
  <c r="D7" i="1"/>
  <c r="F7" i="1" s="1"/>
  <c r="D6" i="1"/>
  <c r="F6" i="1" s="1"/>
  <c r="D5" i="1"/>
  <c r="E57" i="1"/>
  <c r="E56" i="1"/>
  <c r="G81" i="1"/>
  <c r="G79" i="1"/>
  <c r="G85" i="1"/>
  <c r="G84" i="1"/>
  <c r="H46" i="1"/>
  <c r="G46" i="1"/>
  <c r="H45" i="1"/>
  <c r="G45" i="1"/>
  <c r="H34" i="1"/>
  <c r="H33" i="1"/>
  <c r="G34" i="1"/>
  <c r="G33" i="1"/>
  <c r="B34" i="1"/>
  <c r="B46" i="1" s="1"/>
  <c r="B33" i="1"/>
  <c r="B45" i="1" s="1"/>
  <c r="C21" i="1"/>
  <c r="B21" i="1"/>
  <c r="C20" i="1"/>
  <c r="B20" i="1"/>
  <c r="G21" i="1" l="1"/>
  <c r="F21" i="1"/>
  <c r="B69" i="1"/>
  <c r="B57" i="1"/>
  <c r="B68" i="1"/>
  <c r="B56" i="1"/>
  <c r="F5" i="1"/>
  <c r="G97" i="1"/>
  <c r="G82" i="1"/>
  <c r="G83" i="1"/>
  <c r="G78" i="1"/>
  <c r="G77" i="1"/>
  <c r="G76" i="1"/>
  <c r="E54" i="1"/>
  <c r="E53" i="1"/>
  <c r="H31" i="1"/>
  <c r="G31" i="1"/>
  <c r="H30" i="1"/>
  <c r="G30" i="1"/>
  <c r="B31" i="1"/>
  <c r="B66" i="1" s="1"/>
  <c r="B30" i="1"/>
  <c r="B65" i="1" s="1"/>
  <c r="H43" i="1"/>
  <c r="G43" i="1"/>
  <c r="H42" i="1"/>
  <c r="G42" i="1"/>
  <c r="C18" i="1"/>
  <c r="C17" i="1"/>
  <c r="B18" i="1"/>
  <c r="B17" i="1"/>
  <c r="F18" i="1" l="1"/>
  <c r="G18" i="1"/>
  <c r="F17" i="1"/>
  <c r="B43" i="1"/>
  <c r="G17" i="1"/>
  <c r="B53" i="1"/>
  <c r="B54" i="1"/>
  <c r="B42" i="1"/>
  <c r="E88" i="1" l="1"/>
  <c r="G94" i="1"/>
  <c r="J76" i="1"/>
  <c r="G86" i="1"/>
  <c r="D4" i="1"/>
  <c r="F4" i="1" s="1"/>
  <c r="G44" i="1"/>
  <c r="G41" i="1"/>
  <c r="G32" i="1"/>
  <c r="G29" i="1"/>
  <c r="E55" i="1"/>
  <c r="H44" i="1"/>
  <c r="H32" i="1"/>
  <c r="B32" i="1"/>
  <c r="B67" i="1" s="1"/>
  <c r="C19" i="1"/>
  <c r="B19" i="1"/>
  <c r="G19" i="1" l="1"/>
  <c r="F19" i="1"/>
  <c r="H88" i="1"/>
  <c r="B44" i="1"/>
  <c r="B55" i="1"/>
  <c r="J88" i="1"/>
  <c r="E52" i="1"/>
  <c r="I88" i="1" l="1"/>
  <c r="H99" i="1"/>
  <c r="E99" i="1"/>
  <c r="B29" i="1" l="1"/>
  <c r="B41" i="1" l="1"/>
  <c r="E16" i="1" l="1"/>
  <c r="D16" i="1"/>
  <c r="C16" i="1" l="1"/>
  <c r="G16" i="1" s="1"/>
  <c r="B16" i="1"/>
  <c r="B64" i="1" s="1"/>
  <c r="H41" i="1"/>
  <c r="C36" i="1"/>
  <c r="D36" i="1"/>
  <c r="E36" i="1"/>
  <c r="F36" i="1"/>
  <c r="C48" i="1"/>
  <c r="D11" i="1" s="1"/>
  <c r="D48" i="1"/>
  <c r="E48" i="1"/>
  <c r="F48" i="1"/>
  <c r="F16" i="1" l="1"/>
  <c r="B52" i="1"/>
  <c r="H48" i="1"/>
  <c r="G36" i="1"/>
  <c r="G48" i="1"/>
  <c r="C23" i="1"/>
  <c r="C11" i="1"/>
  <c r="F11" i="1" l="1"/>
  <c r="D71" i="1"/>
  <c r="C71" i="1"/>
  <c r="D59" i="1" l="1"/>
  <c r="C59" i="1"/>
  <c r="F57" i="1" s="1"/>
  <c r="G57" i="1" s="1"/>
  <c r="E9" i="1" s="1"/>
  <c r="G9" i="1" s="1"/>
  <c r="F54" i="1" l="1"/>
  <c r="G54" i="1" s="1"/>
  <c r="E6" i="1" s="1"/>
  <c r="G6" i="1" s="1"/>
  <c r="F56" i="1"/>
  <c r="G56" i="1" s="1"/>
  <c r="E8" i="1" s="1"/>
  <c r="F55" i="1"/>
  <c r="G55" i="1" s="1"/>
  <c r="E7" i="1" s="1"/>
  <c r="G7" i="1" s="1"/>
  <c r="F53" i="1"/>
  <c r="G53" i="1" s="1"/>
  <c r="E5" i="1" s="1"/>
  <c r="E23" i="1"/>
  <c r="G23" i="1" s="1"/>
  <c r="F52" i="1"/>
  <c r="E59" i="1"/>
  <c r="G5" i="1" l="1"/>
  <c r="D23" i="1"/>
  <c r="F23" i="1" s="1"/>
  <c r="H29" i="1"/>
  <c r="H36" i="1" l="1"/>
  <c r="G52" i="1"/>
  <c r="E4" i="1" l="1"/>
  <c r="G4" i="1" s="1"/>
  <c r="G59" i="1"/>
  <c r="E11" i="1" l="1"/>
  <c r="G11" i="1" s="1"/>
  <c r="G99" i="1"/>
  <c r="F99" i="1" s="1"/>
  <c r="J99" i="1"/>
  <c r="I99" i="1" s="1"/>
  <c r="G80" i="1" l="1"/>
  <c r="G88" i="1" l="1"/>
  <c r="F88" i="1" s="1"/>
</calcChain>
</file>

<file path=xl/sharedStrings.xml><?xml version="1.0" encoding="utf-8"?>
<sst xmlns="http://schemas.openxmlformats.org/spreadsheetml/2006/main" count="181" uniqueCount="74">
  <si>
    <t>Upgrade</t>
  </si>
  <si>
    <t>Cost Prior to</t>
  </si>
  <si>
    <t>Volume After</t>
  </si>
  <si>
    <t>Cost After</t>
  </si>
  <si>
    <t>Total</t>
  </si>
  <si>
    <t>Volume</t>
  </si>
  <si>
    <t>Costs</t>
  </si>
  <si>
    <t>TOTALS</t>
  </si>
  <si>
    <t>To Upgrade</t>
  </si>
  <si>
    <t>Volume Prior</t>
  </si>
  <si>
    <t>Building</t>
  </si>
  <si>
    <t>Projected</t>
  </si>
  <si>
    <t>Black Volume</t>
  </si>
  <si>
    <t>Total Projected</t>
  </si>
  <si>
    <t>Black Usage Cost</t>
  </si>
  <si>
    <t>Black Cost</t>
  </si>
  <si>
    <t xml:space="preserve">Approx. </t>
  </si>
  <si>
    <t>Paper Cost</t>
  </si>
  <si>
    <t>Average Annual</t>
  </si>
  <si>
    <t>Equipment Cost</t>
  </si>
  <si>
    <t>Color Usage Cost</t>
  </si>
  <si>
    <t>Cost / Copy</t>
  </si>
  <si>
    <t>Total Cost</t>
  </si>
  <si>
    <t>Vendor</t>
  </si>
  <si>
    <t>Equipment Type</t>
  </si>
  <si>
    <t>Annual Volume</t>
  </si>
  <si>
    <t>Student</t>
  </si>
  <si>
    <t>Population</t>
  </si>
  <si>
    <t>School Cost*</t>
  </si>
  <si>
    <t>Average Copies</t>
  </si>
  <si>
    <t>Per Student</t>
  </si>
  <si>
    <t>Average Cost</t>
  </si>
  <si>
    <t>TOTALS &amp; AVERAGES</t>
  </si>
  <si>
    <t>Color</t>
  </si>
  <si>
    <t>Black</t>
  </si>
  <si>
    <t>COLOR</t>
  </si>
  <si>
    <t>BLACK</t>
  </si>
  <si>
    <t xml:space="preserve">Projected </t>
  </si>
  <si>
    <t>Cost</t>
  </si>
  <si>
    <t>Actual</t>
  </si>
  <si>
    <t>Projected Color Volume</t>
  </si>
  <si>
    <t>Billing Type</t>
  </si>
  <si>
    <t>Close-Out</t>
  </si>
  <si>
    <t>B copier</t>
  </si>
  <si>
    <t>B MFP</t>
  </si>
  <si>
    <t>C copier</t>
  </si>
  <si>
    <t>B prtr</t>
  </si>
  <si>
    <t>Cost/Student</t>
  </si>
  <si>
    <t>Usage Profile</t>
  </si>
  <si>
    <t>Proj by Bldg</t>
  </si>
  <si>
    <t>Proj by Vendor</t>
  </si>
  <si>
    <t>#1</t>
  </si>
  <si>
    <t>#2</t>
  </si>
  <si>
    <t>#3</t>
  </si>
  <si>
    <t>#4</t>
  </si>
  <si>
    <t>#5</t>
  </si>
  <si>
    <t>#6</t>
  </si>
  <si>
    <t>#7</t>
  </si>
  <si>
    <t>#8</t>
  </si>
  <si>
    <t>FY21</t>
  </si>
  <si>
    <t>Alton Elementary</t>
  </si>
  <si>
    <t>Leonard Middle</t>
  </si>
  <si>
    <t>Old Town Elementary</t>
  </si>
  <si>
    <t>Old Town High</t>
  </si>
  <si>
    <t>RSU 34 District</t>
  </si>
  <si>
    <t>Viola Rand Elementary</t>
  </si>
  <si>
    <t>A-COPI</t>
  </si>
  <si>
    <t>Black Laser MFP</t>
  </si>
  <si>
    <t>Black Network Printer</t>
  </si>
  <si>
    <t>Black Photocopier</t>
  </si>
  <si>
    <t>Color Network Printer</t>
  </si>
  <si>
    <t>Color Photocopier</t>
  </si>
  <si>
    <t>Budget</t>
  </si>
  <si>
    <t>FY22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</si>
</sst>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164" formatCode="&quot;$&quot;#,##0.00"/>
    <numFmt numFmtId="165" formatCode="&quot;$&quot;#,##0.00000_);[Red]\(&quot;$&quot;#,##0.00000\)"/>
    <numFmt numFmtId="166" formatCode="&quot;$&quot;#,##0.000000_);[Red]\(&quot;$&quot;#,##0.000000\)"/>
    <numFmt numFmtId="167" formatCode="&quot;$&quot;#,##0.00000"/>
    <numFmt numFmtId="168" formatCode="0.000000"/>
    <numFmt numFmtId="169" formatCode="#,##0.00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i/>
      <sz val="12"/>
      <color rgb="FF000080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8" fontId="1" fillId="0" borderId="0" xfId="0" applyNumberFormat="1" applyFont="1" applyAlignment="1">
      <alignment vertical="center"/>
    </xf>
    <xf numFmtId="164" fontId="1" fillId="0" borderId="0" xfId="0" applyNumberFormat="1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8" fontId="1" fillId="0" borderId="0" xfId="0" applyNumberFormat="1" applyFont="1" applyFill="1" applyAlignment="1">
      <alignment vertical="center"/>
    </xf>
    <xf numFmtId="166" fontId="1" fillId="0" borderId="0" xfId="0" applyNumberFormat="1" applyFont="1" applyAlignment="1">
      <alignment vertical="center"/>
    </xf>
    <xf numFmtId="38" fontId="1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168" fontId="1" fillId="0" borderId="0" xfId="0" applyNumberFormat="1" applyFont="1" applyAlignment="1">
      <alignment vertical="center"/>
    </xf>
    <xf numFmtId="168" fontId="1" fillId="0" borderId="0" xfId="0" applyNumberFormat="1" applyFont="1" applyFill="1" applyAlignment="1">
      <alignment vertical="center"/>
    </xf>
    <xf numFmtId="169" fontId="1" fillId="0" borderId="0" xfId="0" applyNumberFormat="1" applyFont="1" applyAlignment="1">
      <alignment vertical="center"/>
    </xf>
    <xf numFmtId="169" fontId="1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3" fontId="1" fillId="2" borderId="0" xfId="0" applyNumberFormat="1" applyFont="1" applyFill="1" applyAlignment="1">
      <alignment vertical="center"/>
    </xf>
    <xf numFmtId="38" fontId="1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3" fontId="1" fillId="3" borderId="0" xfId="0" applyNumberFormat="1" applyFont="1" applyFill="1" applyAlignment="1">
      <alignment vertical="center"/>
    </xf>
    <xf numFmtId="3" fontId="3" fillId="3" borderId="0" xfId="0" applyNumberFormat="1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3" fontId="1" fillId="4" borderId="0" xfId="0" applyNumberFormat="1" applyFont="1" applyFill="1" applyAlignment="1">
      <alignment vertical="center"/>
    </xf>
    <xf numFmtId="3" fontId="3" fillId="4" borderId="0" xfId="0" applyNumberFormat="1" applyFont="1" applyFill="1" applyAlignment="1">
      <alignment vertical="center"/>
    </xf>
    <xf numFmtId="164" fontId="1" fillId="5" borderId="0" xfId="0" applyNumberFormat="1" applyFont="1" applyFill="1" applyAlignment="1">
      <alignment vertical="center"/>
    </xf>
    <xf numFmtId="164" fontId="3" fillId="5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"/>
  <sheetViews>
    <sheetView tabSelected="1" topLeftCell="A31" workbookViewId="0">
      <selection activeCell="H42" sqref="H42"/>
    </sheetView>
  </sheetViews>
  <sheetFormatPr defaultColWidth="8.85546875" defaultRowHeight="15.75" x14ac:dyDescent="0.25"/>
  <cols>
    <col min="1" max="1" width="9.85546875" style="8" customWidth="1"/>
    <col min="2" max="2" width="32" style="9" bestFit="1" customWidth="1"/>
    <col min="3" max="3" width="26.28515625" style="9" customWidth="1"/>
    <col min="4" max="4" width="20.42578125" style="9" customWidth="1"/>
    <col min="5" max="5" width="21.140625" style="9" customWidth="1"/>
    <col min="6" max="6" width="22.5703125" style="9" customWidth="1"/>
    <col min="7" max="7" width="23.28515625" style="9" customWidth="1"/>
    <col min="8" max="8" width="19.140625" style="9" customWidth="1"/>
    <col min="9" max="9" width="16.28515625" style="9" bestFit="1" customWidth="1"/>
    <col min="10" max="10" width="15.140625" style="9" bestFit="1" customWidth="1"/>
    <col min="11" max="11" width="9.5703125" style="9" bestFit="1" customWidth="1"/>
    <col min="12" max="12" width="10.28515625" style="9" bestFit="1" customWidth="1"/>
    <col min="13" max="13" width="12.140625" style="9" bestFit="1" customWidth="1"/>
    <col min="14" max="14" width="10.85546875" style="9" bestFit="1" customWidth="1"/>
    <col min="15" max="15" width="8.85546875" style="9"/>
    <col min="16" max="16" width="9.5703125" style="9" bestFit="1" customWidth="1"/>
    <col min="17" max="16384" width="8.85546875" style="9"/>
  </cols>
  <sheetData>
    <row r="1" spans="1:7" x14ac:dyDescent="0.25">
      <c r="A1" s="8" t="s">
        <v>34</v>
      </c>
    </row>
    <row r="2" spans="1:7" x14ac:dyDescent="0.25">
      <c r="A2" s="8" t="s">
        <v>47</v>
      </c>
      <c r="C2" s="3" t="s">
        <v>26</v>
      </c>
      <c r="D2" s="3" t="s">
        <v>11</v>
      </c>
      <c r="E2" s="3" t="s">
        <v>4</v>
      </c>
      <c r="F2" s="3" t="s">
        <v>29</v>
      </c>
      <c r="G2" s="3" t="s">
        <v>31</v>
      </c>
    </row>
    <row r="3" spans="1:7" x14ac:dyDescent="0.25">
      <c r="A3" s="8" t="s">
        <v>51</v>
      </c>
      <c r="B3" s="3" t="s">
        <v>10</v>
      </c>
      <c r="C3" s="3" t="s">
        <v>27</v>
      </c>
      <c r="D3" s="3" t="s">
        <v>25</v>
      </c>
      <c r="E3" s="3" t="s">
        <v>28</v>
      </c>
      <c r="F3" s="3" t="s">
        <v>30</v>
      </c>
      <c r="G3" s="3" t="s">
        <v>30</v>
      </c>
    </row>
    <row r="4" spans="1:7" ht="19.5" customHeight="1" x14ac:dyDescent="0.25">
      <c r="B4" s="1" t="s">
        <v>60</v>
      </c>
      <c r="C4" s="2">
        <v>78</v>
      </c>
      <c r="D4" s="2">
        <f t="shared" ref="D4:D9" si="0">C52</f>
        <v>79966</v>
      </c>
      <c r="E4" s="10">
        <f t="shared" ref="E4:E9" si="1">G52</f>
        <v>1369.7364</v>
      </c>
      <c r="F4" s="2">
        <f>D4/C4</f>
        <v>1025.2051282051282</v>
      </c>
      <c r="G4" s="10">
        <f>E4/C4</f>
        <v>17.560723076923075</v>
      </c>
    </row>
    <row r="5" spans="1:7" ht="19.5" customHeight="1" x14ac:dyDescent="0.25">
      <c r="B5" s="1" t="s">
        <v>61</v>
      </c>
      <c r="C5" s="2">
        <v>309</v>
      </c>
      <c r="D5" s="2">
        <f t="shared" si="0"/>
        <v>424745</v>
      </c>
      <c r="E5" s="10">
        <f t="shared" si="1"/>
        <v>7275.4629999999997</v>
      </c>
      <c r="F5" s="2">
        <f>D5/C5</f>
        <v>1374.57928802589</v>
      </c>
      <c r="G5" s="10">
        <f>E5/C5</f>
        <v>23.54518770226537</v>
      </c>
    </row>
    <row r="6" spans="1:7" ht="19.5" customHeight="1" x14ac:dyDescent="0.25">
      <c r="B6" s="1" t="s">
        <v>62</v>
      </c>
      <c r="C6" s="2">
        <v>449</v>
      </c>
      <c r="D6" s="2">
        <f t="shared" si="0"/>
        <v>1158118</v>
      </c>
      <c r="E6" s="10">
        <f t="shared" si="1"/>
        <v>19837.427199999998</v>
      </c>
      <c r="F6" s="2">
        <f t="shared" ref="F6:F7" si="2">D6/C6</f>
        <v>2579.3273942093542</v>
      </c>
      <c r="G6" s="10">
        <f t="shared" ref="G6:G7" si="3">E6/C6</f>
        <v>44.181352338530061</v>
      </c>
    </row>
    <row r="7" spans="1:7" ht="19.5" customHeight="1" x14ac:dyDescent="0.25">
      <c r="B7" s="1" t="s">
        <v>63</v>
      </c>
      <c r="C7" s="2">
        <v>537</v>
      </c>
      <c r="D7" s="2">
        <f t="shared" si="0"/>
        <v>1179262</v>
      </c>
      <c r="E7" s="10">
        <f t="shared" si="1"/>
        <v>20458.184799999999</v>
      </c>
      <c r="F7" s="2">
        <f t="shared" si="2"/>
        <v>2196.0186219739294</v>
      </c>
      <c r="G7" s="10">
        <f t="shared" si="3"/>
        <v>38.097178398510238</v>
      </c>
    </row>
    <row r="8" spans="1:7" ht="19.5" customHeight="1" x14ac:dyDescent="0.25">
      <c r="B8" s="1" t="s">
        <v>64</v>
      </c>
      <c r="C8" s="2">
        <v>0</v>
      </c>
      <c r="D8" s="2">
        <f t="shared" si="0"/>
        <v>127438</v>
      </c>
      <c r="E8" s="10">
        <f t="shared" si="1"/>
        <v>2182.8852000000002</v>
      </c>
      <c r="F8" s="2">
        <v>0</v>
      </c>
      <c r="G8" s="10">
        <v>0</v>
      </c>
    </row>
    <row r="9" spans="1:7" ht="19.5" customHeight="1" x14ac:dyDescent="0.25">
      <c r="B9" s="1" t="s">
        <v>65</v>
      </c>
      <c r="C9" s="2">
        <v>71</v>
      </c>
      <c r="D9" s="2">
        <f t="shared" si="0"/>
        <v>70295</v>
      </c>
      <c r="E9" s="10">
        <f t="shared" si="1"/>
        <v>1281.8629999999998</v>
      </c>
      <c r="F9" s="2">
        <f t="shared" ref="F9" si="4">D9/C9</f>
        <v>990.07042253521126</v>
      </c>
      <c r="G9" s="10">
        <f t="shared" ref="G9" si="5">E9/C9</f>
        <v>18.054408450704223</v>
      </c>
    </row>
    <row r="10" spans="1:7" ht="7.15" customHeight="1" x14ac:dyDescent="0.25">
      <c r="B10" s="1"/>
      <c r="C10" s="2"/>
      <c r="D10" s="2"/>
      <c r="E10" s="10"/>
      <c r="F10" s="2"/>
      <c r="G10" s="10"/>
    </row>
    <row r="11" spans="1:7" s="11" customFormat="1" ht="19.5" customHeight="1" x14ac:dyDescent="0.25">
      <c r="A11" s="8"/>
      <c r="B11" s="4" t="s">
        <v>32</v>
      </c>
      <c r="C11" s="4">
        <f>SUM(C4:C9)</f>
        <v>1444</v>
      </c>
      <c r="D11" s="4">
        <f>SUM(D4:D9)</f>
        <v>3039824</v>
      </c>
      <c r="E11" s="5">
        <f>SUM(E4:E9)</f>
        <v>52405.559599999986</v>
      </c>
      <c r="F11" s="4">
        <f>D11/C11</f>
        <v>2105.1412742382272</v>
      </c>
      <c r="G11" s="5">
        <f>E11/C11</f>
        <v>36.291938781163424</v>
      </c>
    </row>
    <row r="13" spans="1:7" x14ac:dyDescent="0.25">
      <c r="A13" s="8" t="s">
        <v>33</v>
      </c>
    </row>
    <row r="14" spans="1:7" x14ac:dyDescent="0.25">
      <c r="A14" s="8" t="s">
        <v>47</v>
      </c>
      <c r="C14" s="3" t="s">
        <v>26</v>
      </c>
      <c r="D14" s="3" t="s">
        <v>11</v>
      </c>
      <c r="E14" s="3" t="s">
        <v>4</v>
      </c>
      <c r="F14" s="3" t="s">
        <v>29</v>
      </c>
      <c r="G14" s="3" t="s">
        <v>31</v>
      </c>
    </row>
    <row r="15" spans="1:7" x14ac:dyDescent="0.25">
      <c r="A15" s="8" t="s">
        <v>52</v>
      </c>
      <c r="B15" s="3" t="s">
        <v>10</v>
      </c>
      <c r="C15" s="3" t="s">
        <v>27</v>
      </c>
      <c r="D15" s="3" t="s">
        <v>25</v>
      </c>
      <c r="E15" s="3" t="s">
        <v>28</v>
      </c>
      <c r="F15" s="3" t="s">
        <v>30</v>
      </c>
      <c r="G15" s="3" t="s">
        <v>30</v>
      </c>
    </row>
    <row r="16" spans="1:7" ht="19.5" customHeight="1" x14ac:dyDescent="0.25">
      <c r="B16" s="1" t="str">
        <f t="shared" ref="B16:C21" si="6">B4</f>
        <v>Alton Elementary</v>
      </c>
      <c r="C16" s="2">
        <f t="shared" si="6"/>
        <v>78</v>
      </c>
      <c r="D16" s="2">
        <f t="shared" ref="D16:E21" si="7">C64</f>
        <v>13048</v>
      </c>
      <c r="E16" s="10">
        <f t="shared" si="7"/>
        <v>505.22</v>
      </c>
      <c r="F16" s="2">
        <f>D16/C16</f>
        <v>167.28205128205127</v>
      </c>
      <c r="G16" s="10">
        <f>E16/C16</f>
        <v>6.4771794871794874</v>
      </c>
    </row>
    <row r="17" spans="1:8" ht="19.5" customHeight="1" x14ac:dyDescent="0.25">
      <c r="B17" s="1" t="str">
        <f t="shared" si="6"/>
        <v>Leonard Middle</v>
      </c>
      <c r="C17" s="2">
        <f t="shared" si="6"/>
        <v>309</v>
      </c>
      <c r="D17" s="2">
        <f t="shared" si="7"/>
        <v>20821</v>
      </c>
      <c r="E17" s="10">
        <f t="shared" si="7"/>
        <v>806.19</v>
      </c>
      <c r="F17" s="12">
        <f>D17/C17</f>
        <v>67.381877022653725</v>
      </c>
      <c r="G17" s="10">
        <f>E17/C17</f>
        <v>2.6090291262135925</v>
      </c>
    </row>
    <row r="18" spans="1:8" ht="19.5" customHeight="1" x14ac:dyDescent="0.25">
      <c r="B18" s="1" t="str">
        <f t="shared" si="6"/>
        <v>Old Town Elementary</v>
      </c>
      <c r="C18" s="2">
        <f t="shared" si="6"/>
        <v>449</v>
      </c>
      <c r="D18" s="2">
        <f t="shared" si="7"/>
        <v>102991</v>
      </c>
      <c r="E18" s="10">
        <f t="shared" si="7"/>
        <v>3987.81</v>
      </c>
      <c r="F18" s="12">
        <f t="shared" ref="F18:F19" si="8">D18/C18</f>
        <v>229.37861915367483</v>
      </c>
      <c r="G18" s="10">
        <f t="shared" ref="G18:G19" si="9">E18/C18</f>
        <v>8.881536748329621</v>
      </c>
    </row>
    <row r="19" spans="1:8" ht="19.5" customHeight="1" x14ac:dyDescent="0.25">
      <c r="B19" s="1" t="str">
        <f t="shared" si="6"/>
        <v>Old Town High</v>
      </c>
      <c r="C19" s="2">
        <f t="shared" si="6"/>
        <v>537</v>
      </c>
      <c r="D19" s="2">
        <f t="shared" si="7"/>
        <v>57703</v>
      </c>
      <c r="E19" s="10">
        <f t="shared" si="7"/>
        <v>2568.96</v>
      </c>
      <c r="F19" s="12">
        <f t="shared" si="8"/>
        <v>107.45437616387338</v>
      </c>
      <c r="G19" s="10">
        <f t="shared" si="9"/>
        <v>4.7839106145251398</v>
      </c>
    </row>
    <row r="20" spans="1:8" ht="19.5" customHeight="1" x14ac:dyDescent="0.25">
      <c r="B20" s="1" t="str">
        <f t="shared" si="6"/>
        <v>RSU 34 District</v>
      </c>
      <c r="C20" s="2">
        <f t="shared" si="6"/>
        <v>0</v>
      </c>
      <c r="D20" s="2">
        <f t="shared" si="7"/>
        <v>31564</v>
      </c>
      <c r="E20" s="10">
        <f t="shared" si="7"/>
        <v>1222.1600000000001</v>
      </c>
      <c r="F20" s="2">
        <v>0</v>
      </c>
      <c r="G20" s="10">
        <v>0</v>
      </c>
    </row>
    <row r="21" spans="1:8" ht="19.5" customHeight="1" x14ac:dyDescent="0.25">
      <c r="B21" s="1" t="str">
        <f t="shared" si="6"/>
        <v>Viola Rand Elementary</v>
      </c>
      <c r="C21" s="2">
        <f t="shared" si="6"/>
        <v>71</v>
      </c>
      <c r="D21" s="2">
        <f t="shared" si="7"/>
        <v>15459</v>
      </c>
      <c r="E21" s="10">
        <f t="shared" si="7"/>
        <v>598.57000000000005</v>
      </c>
      <c r="F21" s="12">
        <f t="shared" ref="F21" si="10">D21/C21</f>
        <v>217.73239436619718</v>
      </c>
      <c r="G21" s="10">
        <f t="shared" ref="G21" si="11">E21/C21</f>
        <v>8.4305633802816917</v>
      </c>
    </row>
    <row r="22" spans="1:8" ht="9" customHeight="1" x14ac:dyDescent="0.25">
      <c r="B22" s="1"/>
      <c r="C22" s="2"/>
      <c r="D22" s="2"/>
      <c r="E22" s="10"/>
      <c r="F22" s="2"/>
      <c r="G22" s="10"/>
    </row>
    <row r="23" spans="1:8" ht="19.5" customHeight="1" x14ac:dyDescent="0.25">
      <c r="B23" s="4" t="s">
        <v>32</v>
      </c>
      <c r="C23" s="4">
        <f>SUM(C16:C21)</f>
        <v>1444</v>
      </c>
      <c r="D23" s="4">
        <f>SUM(D16:D21)</f>
        <v>241586</v>
      </c>
      <c r="E23" s="5">
        <f>SUM(E16:E21)</f>
        <v>9688.91</v>
      </c>
      <c r="F23" s="4">
        <f>D23/C23</f>
        <v>167.303324099723</v>
      </c>
      <c r="G23" s="5">
        <f>E23/C23</f>
        <v>6.7097714681440443</v>
      </c>
    </row>
    <row r="25" spans="1:8" x14ac:dyDescent="0.25">
      <c r="H25" s="3"/>
    </row>
    <row r="26" spans="1:8" x14ac:dyDescent="0.25">
      <c r="A26" s="8" t="s">
        <v>36</v>
      </c>
      <c r="H26" s="3"/>
    </row>
    <row r="27" spans="1:8" x14ac:dyDescent="0.25">
      <c r="A27" s="8" t="s">
        <v>48</v>
      </c>
      <c r="C27" s="31" t="s">
        <v>9</v>
      </c>
      <c r="D27" s="3" t="s">
        <v>1</v>
      </c>
      <c r="E27" s="35" t="s">
        <v>2</v>
      </c>
      <c r="F27" s="3" t="s">
        <v>3</v>
      </c>
      <c r="G27" s="38" t="s">
        <v>4</v>
      </c>
      <c r="H27" s="3" t="s">
        <v>4</v>
      </c>
    </row>
    <row r="28" spans="1:8" x14ac:dyDescent="0.25">
      <c r="A28" s="8" t="s">
        <v>53</v>
      </c>
      <c r="C28" s="31" t="s">
        <v>8</v>
      </c>
      <c r="D28" s="3" t="s">
        <v>0</v>
      </c>
      <c r="E28" s="35" t="s">
        <v>0</v>
      </c>
      <c r="F28" s="3" t="s">
        <v>0</v>
      </c>
      <c r="G28" s="38" t="s">
        <v>5</v>
      </c>
      <c r="H28" s="3" t="s">
        <v>6</v>
      </c>
    </row>
    <row r="29" spans="1:8" ht="19.5" customHeight="1" x14ac:dyDescent="0.25">
      <c r="B29" s="1" t="str">
        <f t="shared" ref="B29:B34" si="12">B4</f>
        <v>Alton Elementary</v>
      </c>
      <c r="C29" s="32">
        <v>93</v>
      </c>
      <c r="D29" s="10">
        <v>0.39</v>
      </c>
      <c r="E29" s="36">
        <v>149591</v>
      </c>
      <c r="F29" s="10">
        <v>553.49</v>
      </c>
      <c r="G29" s="39">
        <f>C29+E29</f>
        <v>149684</v>
      </c>
      <c r="H29" s="10">
        <f t="shared" ref="H29:H34" si="13">SUM(D29+F29)</f>
        <v>553.88</v>
      </c>
    </row>
    <row r="30" spans="1:8" ht="19.5" customHeight="1" x14ac:dyDescent="0.25">
      <c r="B30" s="1" t="str">
        <f t="shared" si="12"/>
        <v>Leonard Middle</v>
      </c>
      <c r="C30" s="32">
        <v>2830</v>
      </c>
      <c r="D30" s="10">
        <v>10.68</v>
      </c>
      <c r="E30" s="36">
        <v>320728</v>
      </c>
      <c r="F30" s="10">
        <v>1186.69</v>
      </c>
      <c r="G30" s="39">
        <f>C30+E30</f>
        <v>323558</v>
      </c>
      <c r="H30" s="10">
        <f t="shared" si="13"/>
        <v>1197.3700000000001</v>
      </c>
    </row>
    <row r="31" spans="1:8" ht="19.5" customHeight="1" x14ac:dyDescent="0.25">
      <c r="B31" s="1" t="str">
        <f t="shared" si="12"/>
        <v>Old Town Elementary</v>
      </c>
      <c r="C31" s="33">
        <v>16083</v>
      </c>
      <c r="D31" s="13">
        <v>61.8</v>
      </c>
      <c r="E31" s="36">
        <v>1049493</v>
      </c>
      <c r="F31" s="10">
        <v>3883.12</v>
      </c>
      <c r="G31" s="39">
        <f>C31+E31</f>
        <v>1065576</v>
      </c>
      <c r="H31" s="10">
        <f t="shared" si="13"/>
        <v>3944.92</v>
      </c>
    </row>
    <row r="32" spans="1:8" ht="19.5" customHeight="1" x14ac:dyDescent="0.25">
      <c r="B32" s="1" t="str">
        <f t="shared" si="12"/>
        <v>Old Town High</v>
      </c>
      <c r="C32" s="32">
        <v>8144</v>
      </c>
      <c r="D32" s="10">
        <v>32.729999999999997</v>
      </c>
      <c r="E32" s="36">
        <v>324353</v>
      </c>
      <c r="F32" s="10">
        <v>1310.72</v>
      </c>
      <c r="G32" s="39">
        <f t="shared" ref="G32:G34" si="14">C32+E32</f>
        <v>332497</v>
      </c>
      <c r="H32" s="10">
        <f t="shared" si="13"/>
        <v>1343.45</v>
      </c>
    </row>
    <row r="33" spans="1:8" ht="19.5" customHeight="1" x14ac:dyDescent="0.25">
      <c r="B33" s="1" t="str">
        <f t="shared" si="12"/>
        <v>RSU 34 District</v>
      </c>
      <c r="C33" s="32">
        <v>6562</v>
      </c>
      <c r="D33" s="10">
        <v>27.49</v>
      </c>
      <c r="E33" s="36">
        <v>108274</v>
      </c>
      <c r="F33" s="10">
        <v>400.61</v>
      </c>
      <c r="G33" s="39">
        <f t="shared" si="14"/>
        <v>114836</v>
      </c>
      <c r="H33" s="41">
        <f t="shared" si="13"/>
        <v>428.1</v>
      </c>
    </row>
    <row r="34" spans="1:8" ht="19.5" customHeight="1" x14ac:dyDescent="0.25">
      <c r="B34" s="1" t="str">
        <f t="shared" si="12"/>
        <v>Viola Rand Elementary</v>
      </c>
      <c r="C34" s="32">
        <v>673</v>
      </c>
      <c r="D34" s="10">
        <v>2.99</v>
      </c>
      <c r="E34" s="36">
        <v>119761</v>
      </c>
      <c r="F34" s="10">
        <v>530.62</v>
      </c>
      <c r="G34" s="39">
        <f t="shared" si="14"/>
        <v>120434</v>
      </c>
      <c r="H34" s="10">
        <f t="shared" si="13"/>
        <v>533.61</v>
      </c>
    </row>
    <row r="35" spans="1:8" ht="6" customHeight="1" x14ac:dyDescent="0.25">
      <c r="B35" s="1"/>
      <c r="C35" s="32"/>
      <c r="D35" s="10"/>
      <c r="E35" s="36"/>
      <c r="F35" s="10"/>
      <c r="G35" s="39"/>
      <c r="H35" s="10"/>
    </row>
    <row r="36" spans="1:8" ht="19.5" customHeight="1" x14ac:dyDescent="0.25">
      <c r="A36" s="11"/>
      <c r="B36" s="4" t="s">
        <v>7</v>
      </c>
      <c r="C36" s="34">
        <f t="shared" ref="C36:H36" si="15">SUM(C29:C34)</f>
        <v>34385</v>
      </c>
      <c r="D36" s="42">
        <f t="shared" si="15"/>
        <v>136.08000000000001</v>
      </c>
      <c r="E36" s="37">
        <f t="shared" si="15"/>
        <v>2072200</v>
      </c>
      <c r="F36" s="5">
        <f t="shared" si="15"/>
        <v>7865.25</v>
      </c>
      <c r="G36" s="40">
        <f t="shared" si="15"/>
        <v>2106585</v>
      </c>
      <c r="H36" s="5">
        <f t="shared" si="15"/>
        <v>8001.33</v>
      </c>
    </row>
    <row r="38" spans="1:8" x14ac:dyDescent="0.25">
      <c r="A38" s="8" t="s">
        <v>35</v>
      </c>
    </row>
    <row r="39" spans="1:8" x14ac:dyDescent="0.25">
      <c r="A39" s="8" t="s">
        <v>48</v>
      </c>
      <c r="C39" s="31" t="s">
        <v>9</v>
      </c>
      <c r="D39" s="3" t="s">
        <v>1</v>
      </c>
      <c r="E39" s="35" t="s">
        <v>2</v>
      </c>
      <c r="F39" s="3" t="s">
        <v>3</v>
      </c>
      <c r="G39" s="38" t="s">
        <v>4</v>
      </c>
      <c r="H39" s="3" t="s">
        <v>4</v>
      </c>
    </row>
    <row r="40" spans="1:8" x14ac:dyDescent="0.25">
      <c r="A40" s="8" t="s">
        <v>54</v>
      </c>
      <c r="C40" s="31" t="s">
        <v>8</v>
      </c>
      <c r="D40" s="3" t="s">
        <v>8</v>
      </c>
      <c r="E40" s="35" t="s">
        <v>0</v>
      </c>
      <c r="F40" s="3" t="s">
        <v>0</v>
      </c>
      <c r="G40" s="38" t="s">
        <v>5</v>
      </c>
      <c r="H40" s="3" t="s">
        <v>6</v>
      </c>
    </row>
    <row r="41" spans="1:8" ht="19.5" customHeight="1" x14ac:dyDescent="0.25">
      <c r="B41" s="1" t="str">
        <f t="shared" ref="B41:B46" si="16">B29</f>
        <v>Alton Elementary</v>
      </c>
      <c r="C41" s="32">
        <v>69</v>
      </c>
      <c r="D41" s="10">
        <v>3.3</v>
      </c>
      <c r="E41" s="36">
        <v>19654</v>
      </c>
      <c r="F41" s="10">
        <v>741.74</v>
      </c>
      <c r="G41" s="39">
        <f t="shared" ref="G41:G46" si="17">C41+E41</f>
        <v>19723</v>
      </c>
      <c r="H41" s="10">
        <f t="shared" ref="H41:H46" si="18">SUM(D41+F41)</f>
        <v>745.04</v>
      </c>
    </row>
    <row r="42" spans="1:8" ht="19.5" customHeight="1" x14ac:dyDescent="0.25">
      <c r="B42" s="1" t="str">
        <f t="shared" si="16"/>
        <v>Leonard Middle</v>
      </c>
      <c r="C42" s="32">
        <v>127</v>
      </c>
      <c r="D42" s="10">
        <v>6.07</v>
      </c>
      <c r="E42" s="36">
        <v>12326</v>
      </c>
      <c r="F42" s="10">
        <v>465.18</v>
      </c>
      <c r="G42" s="39">
        <f t="shared" ref="G42:G43" si="19">C42+E42</f>
        <v>12453</v>
      </c>
      <c r="H42" s="41">
        <f t="shared" si="18"/>
        <v>471.25</v>
      </c>
    </row>
    <row r="43" spans="1:8" ht="19.5" customHeight="1" x14ac:dyDescent="0.25">
      <c r="B43" s="1" t="str">
        <f t="shared" si="16"/>
        <v>Old Town Elementary</v>
      </c>
      <c r="C43" s="32">
        <v>968</v>
      </c>
      <c r="D43" s="10">
        <v>46.28</v>
      </c>
      <c r="E43" s="36">
        <v>123128</v>
      </c>
      <c r="F43" s="10">
        <v>4646.8500000000004</v>
      </c>
      <c r="G43" s="39">
        <f t="shared" si="19"/>
        <v>124096</v>
      </c>
      <c r="H43" s="10">
        <f t="shared" si="18"/>
        <v>4693.13</v>
      </c>
    </row>
    <row r="44" spans="1:8" ht="19.5" customHeight="1" x14ac:dyDescent="0.25">
      <c r="B44" s="1" t="str">
        <f t="shared" si="16"/>
        <v>Old Town High</v>
      </c>
      <c r="C44" s="32">
        <v>237</v>
      </c>
      <c r="D44" s="10">
        <v>11.33</v>
      </c>
      <c r="E44" s="36">
        <v>29205</v>
      </c>
      <c r="F44" s="10">
        <v>1114.8599999999999</v>
      </c>
      <c r="G44" s="39">
        <f t="shared" si="17"/>
        <v>29442</v>
      </c>
      <c r="H44" s="10">
        <f t="shared" si="18"/>
        <v>1126.1899999999998</v>
      </c>
    </row>
    <row r="45" spans="1:8" ht="19.5" customHeight="1" x14ac:dyDescent="0.25">
      <c r="B45" s="1" t="str">
        <f t="shared" si="16"/>
        <v>RSU 34 District</v>
      </c>
      <c r="C45" s="32">
        <v>1336</v>
      </c>
      <c r="D45" s="10">
        <v>63.87</v>
      </c>
      <c r="E45" s="36">
        <v>27978</v>
      </c>
      <c r="F45" s="10">
        <v>1055.8900000000001</v>
      </c>
      <c r="G45" s="39">
        <f t="shared" si="17"/>
        <v>29314</v>
      </c>
      <c r="H45" s="10">
        <f t="shared" si="18"/>
        <v>1119.76</v>
      </c>
    </row>
    <row r="46" spans="1:8" ht="19.5" customHeight="1" x14ac:dyDescent="0.25">
      <c r="B46" s="1" t="str">
        <f t="shared" si="16"/>
        <v>Viola Rand Elementary</v>
      </c>
      <c r="C46" s="32">
        <v>937</v>
      </c>
      <c r="D46" s="10">
        <v>44.8</v>
      </c>
      <c r="E46" s="36">
        <v>22957</v>
      </c>
      <c r="F46" s="10">
        <v>866.4</v>
      </c>
      <c r="G46" s="39">
        <f t="shared" si="17"/>
        <v>23894</v>
      </c>
      <c r="H46" s="10">
        <f t="shared" si="18"/>
        <v>911.19999999999993</v>
      </c>
    </row>
    <row r="47" spans="1:8" ht="8.4499999999999993" customHeight="1" x14ac:dyDescent="0.25">
      <c r="B47" s="1"/>
      <c r="C47" s="32"/>
      <c r="D47" s="10"/>
      <c r="E47" s="36"/>
      <c r="F47" s="10"/>
      <c r="G47" s="39"/>
      <c r="H47" s="10"/>
    </row>
    <row r="48" spans="1:8" ht="19.5" customHeight="1" x14ac:dyDescent="0.25">
      <c r="B48" s="4" t="s">
        <v>7</v>
      </c>
      <c r="C48" s="34">
        <f t="shared" ref="C48:H48" si="20">SUM(C41:C46)</f>
        <v>3674</v>
      </c>
      <c r="D48" s="5">
        <f t="shared" si="20"/>
        <v>175.64999999999998</v>
      </c>
      <c r="E48" s="37">
        <f t="shared" si="20"/>
        <v>235248</v>
      </c>
      <c r="F48" s="5">
        <f t="shared" si="20"/>
        <v>8890.92</v>
      </c>
      <c r="G48" s="40">
        <f t="shared" si="20"/>
        <v>238922</v>
      </c>
      <c r="H48" s="5">
        <f t="shared" si="20"/>
        <v>9066.57</v>
      </c>
    </row>
    <row r="49" spans="1:10" x14ac:dyDescent="0.25">
      <c r="A49" s="8" t="s">
        <v>36</v>
      </c>
      <c r="H49" s="3"/>
    </row>
    <row r="50" spans="1:10" x14ac:dyDescent="0.25">
      <c r="A50" s="8" t="s">
        <v>49</v>
      </c>
      <c r="C50" s="3" t="s">
        <v>11</v>
      </c>
      <c r="D50" s="3" t="s">
        <v>11</v>
      </c>
      <c r="E50" s="3" t="s">
        <v>16</v>
      </c>
      <c r="F50" s="3" t="s">
        <v>18</v>
      </c>
      <c r="G50" s="3" t="s">
        <v>13</v>
      </c>
      <c r="H50" s="3"/>
    </row>
    <row r="51" spans="1:10" x14ac:dyDescent="0.25">
      <c r="A51" s="8" t="s">
        <v>55</v>
      </c>
      <c r="B51" s="3" t="s">
        <v>10</v>
      </c>
      <c r="C51" s="3" t="s">
        <v>12</v>
      </c>
      <c r="D51" s="3" t="s">
        <v>15</v>
      </c>
      <c r="E51" s="3" t="s">
        <v>17</v>
      </c>
      <c r="F51" s="3" t="s">
        <v>19</v>
      </c>
      <c r="G51" s="3" t="s">
        <v>14</v>
      </c>
      <c r="H51" s="3"/>
    </row>
    <row r="52" spans="1:10" ht="19.5" customHeight="1" x14ac:dyDescent="0.25">
      <c r="B52" s="1" t="str">
        <f t="shared" ref="B52:B57" si="21">B29</f>
        <v>Alton Elementary</v>
      </c>
      <c r="C52" s="2">
        <v>79966</v>
      </c>
      <c r="D52" s="10">
        <v>303.87</v>
      </c>
      <c r="E52" s="10">
        <f t="shared" ref="E52:E57" si="22">C52*27/5000</f>
        <v>431.81639999999999</v>
      </c>
      <c r="F52" s="14">
        <f t="shared" ref="F52:F57" si="23">ROUND($F$59/$C$59*C52,2)</f>
        <v>634.04999999999995</v>
      </c>
      <c r="G52" s="10">
        <f t="shared" ref="G52:G57" si="24">SUM(D52:F52)</f>
        <v>1369.7364</v>
      </c>
      <c r="H52" s="10"/>
    </row>
    <row r="53" spans="1:10" ht="19.5" customHeight="1" x14ac:dyDescent="0.25">
      <c r="B53" s="1" t="str">
        <f t="shared" si="21"/>
        <v>Leonard Middle</v>
      </c>
      <c r="C53" s="2">
        <v>424745</v>
      </c>
      <c r="D53" s="10">
        <v>1614.03</v>
      </c>
      <c r="E53" s="10">
        <f t="shared" si="22"/>
        <v>2293.623</v>
      </c>
      <c r="F53" s="14">
        <f t="shared" si="23"/>
        <v>3367.81</v>
      </c>
      <c r="G53" s="10">
        <f t="shared" si="24"/>
        <v>7275.4629999999997</v>
      </c>
      <c r="H53" s="10"/>
    </row>
    <row r="54" spans="1:10" ht="19.5" customHeight="1" x14ac:dyDescent="0.25">
      <c r="B54" s="1" t="str">
        <f t="shared" si="21"/>
        <v>Old Town Elementary</v>
      </c>
      <c r="C54" s="2">
        <v>1158118</v>
      </c>
      <c r="D54" s="10">
        <v>4400.8500000000004</v>
      </c>
      <c r="E54" s="10">
        <f t="shared" si="22"/>
        <v>6253.8371999999999</v>
      </c>
      <c r="F54" s="14">
        <f t="shared" si="23"/>
        <v>9182.74</v>
      </c>
      <c r="G54" s="10">
        <f t="shared" si="24"/>
        <v>19837.427199999998</v>
      </c>
      <c r="H54" s="10"/>
    </row>
    <row r="55" spans="1:10" ht="19.5" customHeight="1" x14ac:dyDescent="0.25">
      <c r="B55" s="1" t="str">
        <f t="shared" si="21"/>
        <v>Old Town High</v>
      </c>
      <c r="C55" s="2">
        <v>1179262</v>
      </c>
      <c r="D55" s="10">
        <v>4739.78</v>
      </c>
      <c r="E55" s="10">
        <f t="shared" si="22"/>
        <v>6368.0147999999999</v>
      </c>
      <c r="F55" s="14">
        <f t="shared" si="23"/>
        <v>9350.39</v>
      </c>
      <c r="G55" s="10">
        <f t="shared" si="24"/>
        <v>20458.184799999999</v>
      </c>
      <c r="H55" s="10"/>
    </row>
    <row r="56" spans="1:10" ht="19.5" customHeight="1" x14ac:dyDescent="0.25">
      <c r="B56" s="1" t="str">
        <f t="shared" si="21"/>
        <v>RSU 34 District</v>
      </c>
      <c r="C56" s="2">
        <v>127438</v>
      </c>
      <c r="D56" s="10">
        <v>484.26</v>
      </c>
      <c r="E56" s="10">
        <f t="shared" si="22"/>
        <v>688.16520000000003</v>
      </c>
      <c r="F56" s="14">
        <f t="shared" si="23"/>
        <v>1010.46</v>
      </c>
      <c r="G56" s="10">
        <f t="shared" si="24"/>
        <v>2182.8852000000002</v>
      </c>
      <c r="H56" s="10"/>
    </row>
    <row r="57" spans="1:10" ht="19.5" customHeight="1" x14ac:dyDescent="0.25">
      <c r="B57" s="1" t="str">
        <f t="shared" si="21"/>
        <v>Viola Rand Elementary</v>
      </c>
      <c r="C57" s="2">
        <v>70295</v>
      </c>
      <c r="D57" s="10">
        <v>344.9</v>
      </c>
      <c r="E57" s="10">
        <f t="shared" si="22"/>
        <v>379.59300000000002</v>
      </c>
      <c r="F57" s="14">
        <f t="shared" si="23"/>
        <v>557.37</v>
      </c>
      <c r="G57" s="10">
        <f t="shared" si="24"/>
        <v>1281.8629999999998</v>
      </c>
      <c r="H57" s="10"/>
    </row>
    <row r="58" spans="1:10" ht="7.9" customHeight="1" x14ac:dyDescent="0.25">
      <c r="B58" s="1"/>
      <c r="C58" s="2"/>
      <c r="D58" s="10"/>
      <c r="E58" s="10"/>
      <c r="F58" s="10"/>
      <c r="G58" s="10"/>
      <c r="H58" s="10"/>
    </row>
    <row r="59" spans="1:10" ht="19.5" customHeight="1" x14ac:dyDescent="0.25">
      <c r="B59" s="4" t="s">
        <v>7</v>
      </c>
      <c r="C59" s="4">
        <f>SUM(C52:C57)</f>
        <v>3039824</v>
      </c>
      <c r="D59" s="5">
        <f>SUM(D52:D57)</f>
        <v>11887.689999999999</v>
      </c>
      <c r="E59" s="5">
        <f>SUM(E52:E57)</f>
        <v>16415.049600000002</v>
      </c>
      <c r="F59" s="30">
        <v>24102.83</v>
      </c>
      <c r="G59" s="30">
        <f>SUM(G52:G57)</f>
        <v>52405.559599999986</v>
      </c>
      <c r="H59" s="30"/>
      <c r="I59" s="17"/>
      <c r="J59" s="17"/>
    </row>
    <row r="60" spans="1:10" x14ac:dyDescent="0.25">
      <c r="F60" s="17"/>
      <c r="G60" s="17"/>
      <c r="H60" s="17"/>
      <c r="I60" s="17"/>
      <c r="J60" s="17"/>
    </row>
    <row r="61" spans="1:10" x14ac:dyDescent="0.25">
      <c r="A61" s="8" t="s">
        <v>35</v>
      </c>
      <c r="F61" s="17"/>
      <c r="G61" s="17"/>
      <c r="H61" s="17"/>
      <c r="I61" s="17"/>
      <c r="J61" s="17"/>
    </row>
    <row r="62" spans="1:10" x14ac:dyDescent="0.25">
      <c r="A62" s="8" t="s">
        <v>49</v>
      </c>
      <c r="C62" s="3"/>
      <c r="D62" s="3" t="s">
        <v>13</v>
      </c>
      <c r="E62" s="3"/>
      <c r="F62" s="17"/>
      <c r="G62" s="17"/>
      <c r="H62" s="17"/>
      <c r="I62" s="17"/>
      <c r="J62" s="17"/>
    </row>
    <row r="63" spans="1:10" x14ac:dyDescent="0.25">
      <c r="A63" s="8" t="s">
        <v>56</v>
      </c>
      <c r="B63" s="3" t="s">
        <v>10</v>
      </c>
      <c r="C63" s="3" t="s">
        <v>40</v>
      </c>
      <c r="D63" s="3" t="s">
        <v>20</v>
      </c>
      <c r="E63" s="3"/>
      <c r="F63" s="17"/>
      <c r="G63" s="17"/>
      <c r="H63" s="17"/>
      <c r="I63" s="17"/>
      <c r="J63" s="17"/>
    </row>
    <row r="64" spans="1:10" ht="19.5" customHeight="1" x14ac:dyDescent="0.25">
      <c r="B64" s="1" t="str">
        <f t="shared" ref="B64:B69" si="25">B29</f>
        <v>Alton Elementary</v>
      </c>
      <c r="C64" s="2">
        <v>13048</v>
      </c>
      <c r="D64" s="10">
        <v>505.22</v>
      </c>
      <c r="E64" s="10"/>
      <c r="F64" s="17"/>
      <c r="G64" s="17"/>
      <c r="H64" s="17"/>
      <c r="I64" s="17"/>
      <c r="J64" s="17"/>
    </row>
    <row r="65" spans="1:16" ht="19.5" customHeight="1" x14ac:dyDescent="0.25">
      <c r="B65" s="1" t="str">
        <f t="shared" si="25"/>
        <v>Leonard Middle</v>
      </c>
      <c r="C65" s="2">
        <v>20821</v>
      </c>
      <c r="D65" s="10">
        <v>806.19</v>
      </c>
      <c r="E65" s="10"/>
      <c r="F65" s="17"/>
      <c r="G65" s="17"/>
      <c r="H65" s="17"/>
      <c r="I65" s="17"/>
      <c r="J65" s="17"/>
    </row>
    <row r="66" spans="1:16" ht="19.5" customHeight="1" x14ac:dyDescent="0.25">
      <c r="B66" s="1" t="str">
        <f t="shared" si="25"/>
        <v>Old Town Elementary</v>
      </c>
      <c r="C66" s="2">
        <v>102991</v>
      </c>
      <c r="D66" s="10">
        <v>3987.81</v>
      </c>
      <c r="E66" s="10"/>
      <c r="F66" s="17"/>
      <c r="G66" s="17"/>
      <c r="H66" s="17"/>
      <c r="I66" s="17"/>
      <c r="J66" s="17"/>
    </row>
    <row r="67" spans="1:16" ht="19.5" customHeight="1" x14ac:dyDescent="0.25">
      <c r="B67" s="1" t="str">
        <f t="shared" si="25"/>
        <v>Old Town High</v>
      </c>
      <c r="C67" s="2">
        <v>57703</v>
      </c>
      <c r="D67" s="10">
        <v>2568.96</v>
      </c>
      <c r="E67" s="10"/>
      <c r="F67" s="17"/>
      <c r="G67" s="17"/>
      <c r="H67" s="17"/>
      <c r="I67" s="17"/>
      <c r="J67" s="17"/>
    </row>
    <row r="68" spans="1:16" ht="19.5" customHeight="1" x14ac:dyDescent="0.25">
      <c r="B68" s="1" t="str">
        <f t="shared" si="25"/>
        <v>RSU 34 District</v>
      </c>
      <c r="C68" s="2">
        <v>31564</v>
      </c>
      <c r="D68" s="10">
        <v>1222.1600000000001</v>
      </c>
      <c r="E68" s="10"/>
      <c r="F68" s="17"/>
      <c r="G68" s="17"/>
      <c r="H68" s="17"/>
      <c r="I68" s="17"/>
      <c r="J68" s="17"/>
    </row>
    <row r="69" spans="1:16" ht="19.5" customHeight="1" x14ac:dyDescent="0.25">
      <c r="B69" s="1" t="str">
        <f t="shared" si="25"/>
        <v>Viola Rand Elementary</v>
      </c>
      <c r="C69" s="2">
        <v>15459</v>
      </c>
      <c r="D69" s="10">
        <v>598.57000000000005</v>
      </c>
      <c r="E69" s="10"/>
      <c r="F69" s="17"/>
      <c r="G69" s="17"/>
      <c r="H69" s="17"/>
      <c r="I69" s="17"/>
      <c r="J69" s="17"/>
    </row>
    <row r="70" spans="1:16" ht="6" customHeight="1" x14ac:dyDescent="0.25">
      <c r="B70" s="1"/>
      <c r="C70" s="2"/>
      <c r="D70" s="10"/>
      <c r="E70" s="10"/>
      <c r="F70" s="17"/>
      <c r="G70" s="17"/>
      <c r="H70" s="17"/>
      <c r="I70" s="17"/>
      <c r="J70" s="17"/>
    </row>
    <row r="71" spans="1:16" ht="19.5" customHeight="1" x14ac:dyDescent="0.25">
      <c r="B71" s="4" t="s">
        <v>7</v>
      </c>
      <c r="C71" s="4">
        <f>SUM(C64:C69)</f>
        <v>241586</v>
      </c>
      <c r="D71" s="5">
        <f>SUM(D64:D69)</f>
        <v>9688.91</v>
      </c>
      <c r="E71" s="15"/>
      <c r="F71" s="17"/>
      <c r="G71" s="17"/>
      <c r="H71" s="25"/>
      <c r="I71" s="17"/>
      <c r="J71" s="17"/>
    </row>
    <row r="72" spans="1:16" x14ac:dyDescent="0.25">
      <c r="F72" s="17"/>
      <c r="G72" s="17"/>
      <c r="H72" s="25"/>
      <c r="I72" s="17"/>
      <c r="J72" s="17"/>
    </row>
    <row r="73" spans="1:16" x14ac:dyDescent="0.25">
      <c r="A73" s="8" t="s">
        <v>36</v>
      </c>
      <c r="F73" s="17"/>
      <c r="G73" s="17"/>
      <c r="H73" s="21"/>
      <c r="I73" s="17"/>
      <c r="J73" s="17"/>
    </row>
    <row r="74" spans="1:16" x14ac:dyDescent="0.25">
      <c r="A74" s="8" t="s">
        <v>50</v>
      </c>
      <c r="B74" s="3"/>
      <c r="C74" s="3"/>
      <c r="D74" s="3"/>
      <c r="E74" s="3" t="s">
        <v>39</v>
      </c>
      <c r="F74" s="25" t="s">
        <v>59</v>
      </c>
      <c r="G74" s="25" t="s">
        <v>4</v>
      </c>
      <c r="H74" s="25" t="s">
        <v>11</v>
      </c>
      <c r="I74" s="25" t="s">
        <v>73</v>
      </c>
      <c r="J74" s="25" t="s">
        <v>11</v>
      </c>
    </row>
    <row r="75" spans="1:16" x14ac:dyDescent="0.25">
      <c r="A75" s="8" t="s">
        <v>57</v>
      </c>
      <c r="B75" s="3" t="s">
        <v>23</v>
      </c>
      <c r="C75" s="3" t="s">
        <v>41</v>
      </c>
      <c r="D75" s="3" t="s">
        <v>24</v>
      </c>
      <c r="E75" s="3" t="s">
        <v>5</v>
      </c>
      <c r="F75" s="3" t="s">
        <v>21</v>
      </c>
      <c r="G75" s="3" t="s">
        <v>6</v>
      </c>
      <c r="H75" s="3" t="s">
        <v>5</v>
      </c>
      <c r="I75" s="3" t="s">
        <v>21</v>
      </c>
      <c r="J75" s="3" t="s">
        <v>38</v>
      </c>
      <c r="N75" s="26"/>
      <c r="P75" s="28"/>
    </row>
    <row r="76" spans="1:16" s="17" customFormat="1" ht="18.600000000000001" customHeight="1" x14ac:dyDescent="0.25">
      <c r="A76" s="16"/>
      <c r="B76" s="17" t="s">
        <v>66</v>
      </c>
      <c r="C76" s="17" t="s">
        <v>42</v>
      </c>
      <c r="D76" s="17" t="s">
        <v>67</v>
      </c>
      <c r="E76" s="23">
        <v>229</v>
      </c>
      <c r="F76" s="18">
        <v>4.9500000000000004E-3</v>
      </c>
      <c r="G76" s="13">
        <f t="shared" ref="G76:G83" si="26">ROUND(E76*F76,2)</f>
        <v>1.1299999999999999</v>
      </c>
      <c r="H76" s="19">
        <v>0</v>
      </c>
      <c r="I76" s="20">
        <v>0</v>
      </c>
      <c r="J76" s="21">
        <f>ROUND(H76*I76,2)</f>
        <v>0</v>
      </c>
      <c r="N76" s="27"/>
      <c r="P76" s="29"/>
    </row>
    <row r="77" spans="1:16" s="17" customFormat="1" ht="18.600000000000001" customHeight="1" x14ac:dyDescent="0.25">
      <c r="A77" s="16"/>
      <c r="B77" s="17" t="s">
        <v>66</v>
      </c>
      <c r="C77" s="17" t="s">
        <v>42</v>
      </c>
      <c r="D77" s="17" t="s">
        <v>68</v>
      </c>
      <c r="E77" s="19">
        <v>0</v>
      </c>
      <c r="F77" s="18">
        <v>6.0499999999999998E-3</v>
      </c>
      <c r="G77" s="13">
        <f t="shared" si="26"/>
        <v>0</v>
      </c>
      <c r="H77" s="19">
        <v>0</v>
      </c>
      <c r="I77" s="20">
        <v>0</v>
      </c>
      <c r="J77" s="21">
        <f t="shared" ref="J77:J86" si="27">ROUND(H77*I77,2)</f>
        <v>0</v>
      </c>
      <c r="N77" s="27"/>
      <c r="P77" s="29"/>
    </row>
    <row r="78" spans="1:16" s="17" customFormat="1" ht="18.600000000000001" customHeight="1" x14ac:dyDescent="0.25">
      <c r="A78" s="16"/>
      <c r="B78" s="17" t="s">
        <v>66</v>
      </c>
      <c r="C78" s="17" t="s">
        <v>42</v>
      </c>
      <c r="D78" s="17" t="s">
        <v>69</v>
      </c>
      <c r="E78" s="19">
        <v>8500</v>
      </c>
      <c r="F78" s="18">
        <v>3.2299999999999998E-3</v>
      </c>
      <c r="G78" s="13">
        <f t="shared" si="26"/>
        <v>27.46</v>
      </c>
      <c r="H78" s="19">
        <v>0</v>
      </c>
      <c r="I78" s="20">
        <v>0</v>
      </c>
      <c r="J78" s="21">
        <f t="shared" si="27"/>
        <v>0</v>
      </c>
      <c r="L78" s="19"/>
      <c r="N78" s="27"/>
      <c r="P78" s="29"/>
    </row>
    <row r="79" spans="1:16" s="17" customFormat="1" ht="18.600000000000001" customHeight="1" x14ac:dyDescent="0.25">
      <c r="A79" s="16"/>
      <c r="B79" s="17" t="s">
        <v>66</v>
      </c>
      <c r="C79" s="17" t="s">
        <v>42</v>
      </c>
      <c r="D79" s="17" t="s">
        <v>69</v>
      </c>
      <c r="E79" s="19">
        <v>1233</v>
      </c>
      <c r="F79" s="18">
        <v>4.1900000000000001E-3</v>
      </c>
      <c r="G79" s="13">
        <f t="shared" si="26"/>
        <v>5.17</v>
      </c>
      <c r="H79" s="19">
        <v>0</v>
      </c>
      <c r="I79" s="20">
        <v>0</v>
      </c>
      <c r="J79" s="21">
        <f t="shared" si="27"/>
        <v>0</v>
      </c>
      <c r="L79" s="19"/>
      <c r="N79" s="27"/>
      <c r="P79" s="29"/>
    </row>
    <row r="80" spans="1:16" s="17" customFormat="1" ht="18.600000000000001" customHeight="1" x14ac:dyDescent="0.25">
      <c r="A80" s="16"/>
      <c r="B80" s="17" t="s">
        <v>66</v>
      </c>
      <c r="C80" s="17" t="s">
        <v>42</v>
      </c>
      <c r="D80" s="17" t="s">
        <v>70</v>
      </c>
      <c r="E80" s="19">
        <v>0</v>
      </c>
      <c r="F80" s="18">
        <v>6.1900000000000002E-3</v>
      </c>
      <c r="G80" s="13">
        <f t="shared" si="26"/>
        <v>0</v>
      </c>
      <c r="H80" s="19">
        <v>0</v>
      </c>
      <c r="I80" s="20">
        <v>0</v>
      </c>
      <c r="J80" s="21">
        <f t="shared" si="27"/>
        <v>0</v>
      </c>
      <c r="L80" s="19"/>
      <c r="N80" s="27"/>
      <c r="P80" s="29"/>
    </row>
    <row r="81" spans="1:16" s="17" customFormat="1" ht="18.600000000000001" customHeight="1" x14ac:dyDescent="0.25">
      <c r="A81" s="16"/>
      <c r="B81" s="17" t="s">
        <v>66</v>
      </c>
      <c r="C81" s="17" t="s">
        <v>42</v>
      </c>
      <c r="D81" s="17" t="s">
        <v>71</v>
      </c>
      <c r="E81" s="19">
        <v>24423</v>
      </c>
      <c r="F81" s="18">
        <v>4.1900000000000001E-3</v>
      </c>
      <c r="G81" s="13">
        <f t="shared" ref="G81" si="28">ROUND(E81*F81,2)</f>
        <v>102.33</v>
      </c>
      <c r="H81" s="19">
        <v>0</v>
      </c>
      <c r="I81" s="20">
        <v>0</v>
      </c>
      <c r="J81" s="21">
        <f t="shared" si="27"/>
        <v>0</v>
      </c>
      <c r="L81" s="19"/>
      <c r="N81" s="27"/>
      <c r="P81" s="29"/>
    </row>
    <row r="82" spans="1:16" s="17" customFormat="1" ht="18.600000000000001" customHeight="1" x14ac:dyDescent="0.25">
      <c r="A82" s="16"/>
      <c r="B82" s="17" t="s">
        <v>72</v>
      </c>
      <c r="C82" s="17" t="s">
        <v>0</v>
      </c>
      <c r="D82" s="17" t="s">
        <v>67</v>
      </c>
      <c r="E82" s="19">
        <v>10081</v>
      </c>
      <c r="F82" s="18">
        <v>1.238E-2</v>
      </c>
      <c r="G82" s="13">
        <f t="shared" si="26"/>
        <v>124.8</v>
      </c>
      <c r="H82" s="19">
        <v>8739</v>
      </c>
      <c r="I82" s="20">
        <v>1.2699999999999999E-2</v>
      </c>
      <c r="J82" s="21">
        <f t="shared" si="27"/>
        <v>110.99</v>
      </c>
      <c r="L82" s="19"/>
      <c r="N82" s="27"/>
      <c r="P82" s="29"/>
    </row>
    <row r="83" spans="1:16" ht="18.600000000000001" customHeight="1" x14ac:dyDescent="0.25">
      <c r="B83" s="9" t="s">
        <v>72</v>
      </c>
      <c r="C83" s="9" t="s">
        <v>0</v>
      </c>
      <c r="D83" s="9" t="s">
        <v>68</v>
      </c>
      <c r="E83" s="19">
        <v>12684</v>
      </c>
      <c r="F83" s="18">
        <v>1.238E-2</v>
      </c>
      <c r="G83" s="13">
        <f t="shared" si="26"/>
        <v>157.03</v>
      </c>
      <c r="H83" s="2">
        <v>28423</v>
      </c>
      <c r="I83" s="18">
        <v>1.2699999999999999E-2</v>
      </c>
      <c r="J83" s="21">
        <f t="shared" si="27"/>
        <v>360.97</v>
      </c>
      <c r="N83" s="26"/>
      <c r="P83" s="28"/>
    </row>
    <row r="84" spans="1:16" ht="18.600000000000001" customHeight="1" x14ac:dyDescent="0.25">
      <c r="B84" s="9" t="s">
        <v>72</v>
      </c>
      <c r="C84" s="9" t="s">
        <v>0</v>
      </c>
      <c r="D84" s="9" t="s">
        <v>69</v>
      </c>
      <c r="E84" s="19">
        <v>1487581</v>
      </c>
      <c r="F84" s="18">
        <v>3.7000000000000002E-3</v>
      </c>
      <c r="G84" s="13">
        <f t="shared" ref="G84" si="29">ROUND(E84*F84,2)</f>
        <v>5504.05</v>
      </c>
      <c r="H84" s="2">
        <v>2240970</v>
      </c>
      <c r="I84" s="18">
        <v>3.8E-3</v>
      </c>
      <c r="J84" s="21">
        <f t="shared" si="27"/>
        <v>8515.69</v>
      </c>
      <c r="N84" s="26"/>
      <c r="P84" s="28"/>
    </row>
    <row r="85" spans="1:16" ht="18.600000000000001" customHeight="1" x14ac:dyDescent="0.25">
      <c r="B85" s="9" t="s">
        <v>72</v>
      </c>
      <c r="C85" s="9" t="s">
        <v>0</v>
      </c>
      <c r="D85" s="9" t="s">
        <v>70</v>
      </c>
      <c r="E85" s="19">
        <v>59</v>
      </c>
      <c r="F85" s="18">
        <v>1.238E-2</v>
      </c>
      <c r="G85" s="13">
        <f t="shared" ref="G85" si="30">ROUND(E85*F85,2)</f>
        <v>0.73</v>
      </c>
      <c r="H85" s="2">
        <v>631</v>
      </c>
      <c r="I85" s="18">
        <v>1.2699999999999999E-2</v>
      </c>
      <c r="J85" s="21">
        <f t="shared" si="27"/>
        <v>8.01</v>
      </c>
      <c r="N85" s="26"/>
      <c r="P85" s="28"/>
    </row>
    <row r="86" spans="1:16" ht="18.600000000000001" customHeight="1" x14ac:dyDescent="0.25">
      <c r="B86" s="9" t="s">
        <v>72</v>
      </c>
      <c r="C86" s="9" t="s">
        <v>0</v>
      </c>
      <c r="D86" s="9" t="s">
        <v>71</v>
      </c>
      <c r="E86" s="19">
        <v>561795</v>
      </c>
      <c r="F86" s="18">
        <v>3.7000000000000002E-3</v>
      </c>
      <c r="G86" s="13">
        <f>ROUND(E86*F86,2)</f>
        <v>2078.64</v>
      </c>
      <c r="H86" s="2">
        <v>761061</v>
      </c>
      <c r="I86" s="18">
        <v>3.8E-3</v>
      </c>
      <c r="J86" s="21">
        <f t="shared" si="27"/>
        <v>2892.03</v>
      </c>
      <c r="N86" s="26"/>
      <c r="P86" s="28"/>
    </row>
    <row r="87" spans="1:16" ht="6" customHeight="1" x14ac:dyDescent="0.25">
      <c r="E87" s="2"/>
      <c r="F87" s="18"/>
      <c r="G87" s="13"/>
      <c r="H87" s="2"/>
      <c r="I87" s="18"/>
      <c r="J87" s="13"/>
      <c r="K87" s="13"/>
      <c r="N87" s="26"/>
      <c r="P87" s="28"/>
    </row>
    <row r="88" spans="1:16" ht="18.600000000000001" customHeight="1" x14ac:dyDescent="0.25">
      <c r="D88" s="4" t="s">
        <v>7</v>
      </c>
      <c r="E88" s="4">
        <f>SUM(E76:E87)</f>
        <v>2106585</v>
      </c>
      <c r="F88" s="6">
        <f>ROUND(G88/E88,5)</f>
        <v>3.8E-3</v>
      </c>
      <c r="G88" s="5">
        <f>SUM(G76:G87)</f>
        <v>8001.34</v>
      </c>
      <c r="H88" s="4">
        <f>SUM(H76:H87)</f>
        <v>3039824</v>
      </c>
      <c r="I88" s="7">
        <f>ROUND(J88/H88,5)</f>
        <v>3.9100000000000003E-3</v>
      </c>
      <c r="J88" s="5">
        <f>SUM(J76:J87)</f>
        <v>11887.690000000002</v>
      </c>
      <c r="N88" s="26"/>
      <c r="P88" s="28"/>
    </row>
    <row r="89" spans="1:16" x14ac:dyDescent="0.25">
      <c r="N89" s="26"/>
      <c r="P89" s="28"/>
    </row>
    <row r="90" spans="1:16" x14ac:dyDescent="0.25">
      <c r="A90" s="8" t="s">
        <v>35</v>
      </c>
      <c r="N90" s="26"/>
      <c r="P90" s="28"/>
    </row>
    <row r="91" spans="1:16" x14ac:dyDescent="0.25">
      <c r="A91" s="8" t="s">
        <v>50</v>
      </c>
      <c r="B91" s="3"/>
      <c r="C91" s="3"/>
      <c r="D91" s="3"/>
      <c r="E91" s="3"/>
      <c r="F91" s="3"/>
      <c r="G91" s="3"/>
      <c r="H91" s="3"/>
    </row>
    <row r="92" spans="1:16" x14ac:dyDescent="0.25">
      <c r="A92" s="8" t="s">
        <v>58</v>
      </c>
      <c r="B92" s="3"/>
      <c r="C92" s="3"/>
      <c r="D92" s="3"/>
      <c r="E92" s="3" t="s">
        <v>39</v>
      </c>
      <c r="F92" s="3" t="str">
        <f>F74</f>
        <v>FY21</v>
      </c>
      <c r="G92" s="3"/>
      <c r="H92" s="3" t="s">
        <v>11</v>
      </c>
      <c r="I92" s="3" t="str">
        <f>I74</f>
        <v>FY22</v>
      </c>
      <c r="J92" s="3" t="s">
        <v>37</v>
      </c>
    </row>
    <row r="93" spans="1:16" x14ac:dyDescent="0.25">
      <c r="B93" s="3" t="s">
        <v>23</v>
      </c>
      <c r="C93" s="3" t="s">
        <v>41</v>
      </c>
      <c r="D93" s="3" t="s">
        <v>24</v>
      </c>
      <c r="E93" s="3" t="s">
        <v>5</v>
      </c>
      <c r="F93" s="3" t="s">
        <v>21</v>
      </c>
      <c r="G93" s="3" t="s">
        <v>22</v>
      </c>
      <c r="H93" s="3" t="s">
        <v>5</v>
      </c>
      <c r="I93" s="3" t="s">
        <v>21</v>
      </c>
      <c r="J93" s="3" t="s">
        <v>38</v>
      </c>
    </row>
    <row r="94" spans="1:16" ht="19.5" customHeight="1" x14ac:dyDescent="0.25">
      <c r="B94" s="9" t="s">
        <v>66</v>
      </c>
      <c r="C94" s="9" t="s">
        <v>42</v>
      </c>
      <c r="D94" s="9" t="s">
        <v>70</v>
      </c>
      <c r="E94" s="2">
        <v>0</v>
      </c>
      <c r="F94" s="18">
        <v>4.7809999999999998E-2</v>
      </c>
      <c r="G94" s="13">
        <f>ROUND(E94*F94,2)</f>
        <v>0</v>
      </c>
      <c r="H94" s="2">
        <v>0</v>
      </c>
      <c r="I94" s="18">
        <v>0</v>
      </c>
      <c r="J94" s="13">
        <f t="shared" ref="J94:J97" si="31">ROUND(H94*I94,2)</f>
        <v>0</v>
      </c>
      <c r="L94" s="2"/>
      <c r="N94" s="13"/>
    </row>
    <row r="95" spans="1:16" ht="19.5" customHeight="1" x14ac:dyDescent="0.25">
      <c r="B95" s="9" t="s">
        <v>66</v>
      </c>
      <c r="C95" s="9" t="s">
        <v>42</v>
      </c>
      <c r="D95" s="9" t="s">
        <v>71</v>
      </c>
      <c r="E95" s="2">
        <v>3674</v>
      </c>
      <c r="F95" s="18">
        <v>4.7809999999999998E-2</v>
      </c>
      <c r="G95" s="13">
        <f>ROUND(E95*F95,2)</f>
        <v>175.65</v>
      </c>
      <c r="H95" s="2">
        <v>0</v>
      </c>
      <c r="I95" s="18">
        <v>0</v>
      </c>
      <c r="J95" s="13">
        <f t="shared" ref="J95" si="32">ROUND(H95*I95,2)</f>
        <v>0</v>
      </c>
      <c r="L95" s="2"/>
      <c r="N95" s="13"/>
    </row>
    <row r="96" spans="1:16" ht="19.5" customHeight="1" x14ac:dyDescent="0.25">
      <c r="B96" s="9" t="s">
        <v>72</v>
      </c>
      <c r="C96" s="9" t="s">
        <v>0</v>
      </c>
      <c r="D96" s="9" t="s">
        <v>70</v>
      </c>
      <c r="E96" s="2">
        <v>261</v>
      </c>
      <c r="F96" s="18">
        <v>8.6249999999999993E-2</v>
      </c>
      <c r="G96" s="13">
        <f>ROUND(E95*F95,2)</f>
        <v>175.65</v>
      </c>
      <c r="H96" s="2">
        <v>6725</v>
      </c>
      <c r="I96" s="18">
        <v>8.8489999999999999E-2</v>
      </c>
      <c r="J96" s="13">
        <f t="shared" si="31"/>
        <v>595.1</v>
      </c>
      <c r="L96" s="2"/>
      <c r="N96" s="13"/>
    </row>
    <row r="97" spans="2:14" ht="19.5" customHeight="1" x14ac:dyDescent="0.25">
      <c r="B97" s="9" t="s">
        <v>72</v>
      </c>
      <c r="C97" s="9" t="s">
        <v>0</v>
      </c>
      <c r="D97" s="9" t="s">
        <v>71</v>
      </c>
      <c r="E97" s="2">
        <v>234987</v>
      </c>
      <c r="F97" s="18">
        <v>3.7740000000000003E-2</v>
      </c>
      <c r="G97" s="13">
        <f>ROUND(E97*F97,2)</f>
        <v>8868.41</v>
      </c>
      <c r="H97" s="2">
        <v>234861</v>
      </c>
      <c r="I97" s="18">
        <v>3.8719999999999997E-2</v>
      </c>
      <c r="J97" s="13">
        <f t="shared" si="31"/>
        <v>9093.82</v>
      </c>
      <c r="L97" s="2"/>
      <c r="N97" s="13"/>
    </row>
    <row r="98" spans="2:14" ht="7.9" customHeight="1" x14ac:dyDescent="0.25">
      <c r="E98" s="2"/>
      <c r="F98" s="18"/>
      <c r="G98" s="13"/>
      <c r="H98" s="2"/>
      <c r="I98" s="22"/>
      <c r="J98" s="13"/>
    </row>
    <row r="99" spans="2:14" ht="19.5" customHeight="1" x14ac:dyDescent="0.25">
      <c r="D99" s="4" t="s">
        <v>7</v>
      </c>
      <c r="E99" s="4">
        <f>SUM(E94:E98)</f>
        <v>238922</v>
      </c>
      <c r="F99" s="7">
        <f>ROUND(G99/E99,5)</f>
        <v>3.8589999999999999E-2</v>
      </c>
      <c r="G99" s="5">
        <f>SUM(G94:G98)</f>
        <v>9219.7099999999991</v>
      </c>
      <c r="H99" s="4">
        <f>SUM(H94:H98)</f>
        <v>241586</v>
      </c>
      <c r="I99" s="7">
        <f>ROUND(J99/H99,5)</f>
        <v>4.011E-2</v>
      </c>
      <c r="J99" s="5">
        <f>SUM(J94:J98)</f>
        <v>9688.92</v>
      </c>
    </row>
  </sheetData>
  <sortState xmlns:xlrd2="http://schemas.microsoft.com/office/spreadsheetml/2017/richdata2" ref="B115:D125">
    <sortCondition ref="B115:B125"/>
    <sortCondition ref="D115:D12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>
      <selection activeCell="A16" sqref="A16:I16"/>
    </sheetView>
  </sheetViews>
  <sheetFormatPr defaultRowHeight="15" x14ac:dyDescent="0.25"/>
  <sheetData>
    <row r="1" spans="1:11" s="24" customFormat="1" x14ac:dyDescent="0.25">
      <c r="A1" s="24">
        <v>3.79E-3</v>
      </c>
      <c r="B1" s="24">
        <v>4.4600000000000004E-3</v>
      </c>
      <c r="C1" s="24">
        <v>4.5500000000000002E-3</v>
      </c>
      <c r="D1" s="24">
        <v>4.5500000000000002E-3</v>
      </c>
      <c r="E1" s="24">
        <v>4.5500000000000002E-3</v>
      </c>
      <c r="F1" s="24">
        <v>4.5799999999999999E-3</v>
      </c>
      <c r="G1" s="24">
        <v>4.8799999999999998E-3</v>
      </c>
      <c r="H1" s="24">
        <v>4.8799999999999998E-3</v>
      </c>
      <c r="I1" s="24">
        <v>9.4900000000000002E-3</v>
      </c>
      <c r="K1" s="24">
        <v>4.8149999999999998E-2</v>
      </c>
    </row>
    <row r="2" spans="1:11" s="24" customFormat="1" x14ac:dyDescent="0.25">
      <c r="A2" s="24" t="s">
        <v>43</v>
      </c>
      <c r="B2" s="24" t="s">
        <v>43</v>
      </c>
      <c r="C2" s="24" t="s">
        <v>44</v>
      </c>
      <c r="D2" s="24" t="s">
        <v>43</v>
      </c>
      <c r="E2" s="24" t="s">
        <v>45</v>
      </c>
      <c r="F2" s="24" t="s">
        <v>43</v>
      </c>
      <c r="G2" s="24" t="s">
        <v>43</v>
      </c>
      <c r="H2" s="24" t="s">
        <v>45</v>
      </c>
      <c r="I2" s="24" t="s">
        <v>46</v>
      </c>
      <c r="K2" s="24" t="s">
        <v>45</v>
      </c>
    </row>
    <row r="3" spans="1:11" x14ac:dyDescent="0.25">
      <c r="A3">
        <v>7400</v>
      </c>
      <c r="B3">
        <v>712</v>
      </c>
      <c r="C3">
        <v>46</v>
      </c>
      <c r="D3">
        <v>4620</v>
      </c>
      <c r="E3">
        <v>348</v>
      </c>
      <c r="F3">
        <v>0</v>
      </c>
      <c r="G3">
        <v>534</v>
      </c>
      <c r="H3">
        <v>17</v>
      </c>
      <c r="I3">
        <v>38</v>
      </c>
      <c r="K3">
        <v>55</v>
      </c>
    </row>
    <row r="4" spans="1:11" x14ac:dyDescent="0.25">
      <c r="A4">
        <v>10832</v>
      </c>
      <c r="C4">
        <v>88</v>
      </c>
      <c r="D4">
        <v>5549</v>
      </c>
      <c r="E4">
        <v>5068</v>
      </c>
      <c r="F4">
        <v>141</v>
      </c>
      <c r="I4">
        <v>213</v>
      </c>
      <c r="K4">
        <v>1231</v>
      </c>
    </row>
    <row r="5" spans="1:11" x14ac:dyDescent="0.25">
      <c r="A5">
        <v>1088</v>
      </c>
      <c r="C5">
        <v>167</v>
      </c>
      <c r="D5">
        <v>4070</v>
      </c>
      <c r="E5">
        <v>1760</v>
      </c>
      <c r="G5">
        <v>2483</v>
      </c>
      <c r="I5">
        <v>37</v>
      </c>
      <c r="K5">
        <v>2419</v>
      </c>
    </row>
    <row r="6" spans="1:11" x14ac:dyDescent="0.25">
      <c r="A6">
        <v>3073</v>
      </c>
      <c r="C6">
        <v>223</v>
      </c>
      <c r="E6">
        <v>1395</v>
      </c>
      <c r="I6">
        <v>193</v>
      </c>
      <c r="K6">
        <v>576</v>
      </c>
    </row>
    <row r="7" spans="1:11" x14ac:dyDescent="0.25">
      <c r="A7">
        <v>3695</v>
      </c>
      <c r="C7">
        <v>508</v>
      </c>
      <c r="E7">
        <v>5269</v>
      </c>
      <c r="I7">
        <v>1</v>
      </c>
      <c r="K7">
        <v>1298</v>
      </c>
    </row>
    <row r="8" spans="1:11" x14ac:dyDescent="0.25">
      <c r="A8">
        <v>6369</v>
      </c>
      <c r="I8">
        <v>1502</v>
      </c>
      <c r="K8">
        <v>5867</v>
      </c>
    </row>
    <row r="9" spans="1:11" x14ac:dyDescent="0.25">
      <c r="I9">
        <v>1934</v>
      </c>
    </row>
    <row r="10" spans="1:11" x14ac:dyDescent="0.25">
      <c r="I10">
        <v>432</v>
      </c>
    </row>
    <row r="11" spans="1:11" x14ac:dyDescent="0.25">
      <c r="I11">
        <v>0</v>
      </c>
    </row>
    <row r="12" spans="1:11" x14ac:dyDescent="0.25">
      <c r="I12">
        <v>0</v>
      </c>
    </row>
    <row r="13" spans="1:11" x14ac:dyDescent="0.25">
      <c r="I13">
        <v>287</v>
      </c>
    </row>
    <row r="14" spans="1:11" x14ac:dyDescent="0.25">
      <c r="I14">
        <v>147</v>
      </c>
    </row>
    <row r="16" spans="1:11" x14ac:dyDescent="0.25">
      <c r="A16">
        <f>SUM(A3:A14)</f>
        <v>32457</v>
      </c>
      <c r="B16">
        <f t="shared" ref="B16:K16" si="0">SUM(B3:B14)</f>
        <v>712</v>
      </c>
      <c r="C16">
        <f t="shared" si="0"/>
        <v>1032</v>
      </c>
      <c r="D16">
        <f t="shared" si="0"/>
        <v>14239</v>
      </c>
      <c r="E16">
        <f t="shared" si="0"/>
        <v>13840</v>
      </c>
      <c r="F16">
        <f t="shared" si="0"/>
        <v>141</v>
      </c>
      <c r="G16">
        <f t="shared" si="0"/>
        <v>3017</v>
      </c>
      <c r="H16">
        <f t="shared" si="0"/>
        <v>17</v>
      </c>
      <c r="I16">
        <f t="shared" si="0"/>
        <v>4784</v>
      </c>
      <c r="K16">
        <f t="shared" si="0"/>
        <v>11446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Sallie</cp:lastModifiedBy>
  <dcterms:created xsi:type="dcterms:W3CDTF">2014-10-28T14:43:53Z</dcterms:created>
  <dcterms:modified xsi:type="dcterms:W3CDTF">2021-10-22T00:33:20Z</dcterms:modified>
</cp:coreProperties>
</file>